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1ER TRIMESTRE 2023\"/>
    </mc:Choice>
  </mc:AlternateContent>
  <bookViews>
    <workbookView xWindow="0" yWindow="0" windowWidth="23040" windowHeight="832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  <externalReference r:id="rId16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2" l="1"/>
  <c r="B47" i="2"/>
  <c r="F18" i="3"/>
  <c r="B18" i="3"/>
  <c r="C117" i="7" l="1"/>
  <c r="D42" i="7"/>
  <c r="D33" i="7"/>
  <c r="G33" i="7" s="1"/>
  <c r="G30" i="7"/>
  <c r="G31" i="7"/>
  <c r="G32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F33" i="7"/>
  <c r="E33" i="7"/>
  <c r="C33" i="7" l="1"/>
  <c r="G42" i="7" l="1"/>
  <c r="B42" i="7"/>
  <c r="B117" i="7"/>
  <c r="B108" i="7"/>
  <c r="D14" i="5"/>
  <c r="C14" i="5"/>
  <c r="B14" i="5"/>
  <c r="C42" i="7" l="1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0" i="7"/>
  <c r="G41" i="7"/>
  <c r="G43" i="7"/>
  <c r="G44" i="7"/>
  <c r="G45" i="7"/>
  <c r="G46" i="7"/>
  <c r="G47" i="7"/>
  <c r="G39" i="7"/>
  <c r="G28" i="7"/>
  <c r="G16" i="7"/>
  <c r="G17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8" i="6"/>
  <c r="G35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C60" i="2"/>
  <c r="B60" i="2"/>
  <c r="C41" i="2"/>
  <c r="B41" i="2"/>
  <c r="C38" i="2"/>
  <c r="E81" i="2" l="1"/>
  <c r="F79" i="2"/>
  <c r="F47" i="2"/>
  <c r="F59" i="2" s="1"/>
  <c r="F29" i="8"/>
  <c r="C9" i="7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81" i="2" l="1"/>
  <c r="G77" i="9"/>
  <c r="E77" i="9"/>
  <c r="D159" i="7"/>
  <c r="C159" i="7"/>
  <c r="F159" i="7"/>
  <c r="B159" i="7"/>
  <c r="G9" i="7"/>
  <c r="B77" i="9"/>
  <c r="F77" i="9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C62" i="2" l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<sst xmlns="http://schemas.openxmlformats.org/spreadsheetml/2006/main" count="820" uniqueCount="567">
  <si>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</si>
  <si>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</si>
  <si>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</si>
  <si>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</si>
  <si>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</si>
  <si>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</si>
  <si>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</si>
  <si>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</si>
  <si>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</si>
  <si>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</si>
  <si>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</si>
  <si>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</si>
  <si>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</si>
  <si>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</si>
  <si>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</si>
  <si>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</si>
  <si>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</si>
  <si>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</si>
  <si>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</si>
  <si>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</si>
  <si>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</si>
  <si>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</si>
  <si>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</si>
  <si>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</si>
  <si>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</si>
  <si>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</si>
  <si>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</si>
  <si>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</si>
  <si>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</si>
  <si>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</si>
  <si>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</si>
  <si>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</si>
  <si>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</si>
  <si>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</si>
  <si>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</si>
  <si>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</si>
  <si>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</si>
  <si>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</si>
  <si>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</si>
  <si>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</si>
  <si>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</si>
  <si>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</si>
  <si>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</si>
  <si>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</si>
  <si>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</si>
  <si>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</si>
  <si>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</si>
  <si>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</si>
  <si>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</si>
  <si>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</si>
  <si>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</si>
  <si>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</si>
  <si>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</si>
  <si>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</si>
  <si>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</si>
  <si>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</si>
  <si>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</si>
  <si>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</si>
  <si>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</si>
  <si>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</si>
  <si>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</si>
  <si>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</si>
  <si>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</si>
  <si>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</si>
  <si>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</si>
  <si>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</si>
  <si>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</si>
  <si>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</si>
  <si>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</si>
  <si>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</si>
  <si>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</si>
  <si>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</si>
  <si>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</si>
  <si>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</si>
  <si>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</si>
  <si>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</si>
  <si>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</si>
  <si>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</si>
  <si>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</si>
  <si>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</si>
  <si>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</si>
  <si>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</si>
  <si>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</si>
  <si>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</si>
  <si>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</si>
  <si>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</si>
  <si>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</si>
  <si>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</si>
  <si>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</si>
  <si>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</si>
  <si>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</si>
  <si>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</si>
  <si>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</si>
  <si>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</si>
  <si>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</si>
  <si>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</si>
  <si>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</si>
  <si>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</si>
  <si>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</si>
  <si>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</si>
  <si>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</si>
  <si>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</si>
  <si>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</si>
  <si>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</si>
  <si>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</si>
  <si>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</si>
  <si>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</si>
  <si>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</si>
  <si>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</si>
  <si>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</si>
  <si>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</si>
  <si>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</si>
  <si>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</si>
  <si>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</si>
  <si>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</si>
  <si>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</si>
  <si>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</si>
  <si>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</si>
  <si>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</si>
  <si>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</si>
  <si>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</si>
  <si>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</si>
  <si>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</si>
  <si>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</si>
  <si>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</si>
  <si>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</si>
  <si>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</si>
  <si>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</si>
  <si>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</si>
  <si>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</si>
  <si>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</si>
  <si>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</si>
  <si>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</si>
  <si>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</si>
  <si>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</si>
  <si>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</si>
  <si>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</si>
  <si>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</si>
  <si>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</si>
  <si>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</si>
  <si>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</si>
  <si>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</si>
  <si>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</si>
  <si>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</si>
  <si>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</si>
  <si>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</si>
  <si>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</si>
  <si>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</si>
  <si>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</si>
  <si>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</si>
  <si>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</si>
  <si>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</si>
  <si>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</si>
  <si>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</si>
  <si>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</si>
  <si>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</si>
  <si>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</si>
  <si>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</si>
  <si>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</si>
  <si>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</si>
  <si>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</si>
  <si>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</si>
  <si>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</si>
  <si>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</si>
  <si>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</si>
  <si>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</si>
  <si>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</si>
  <si>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</si>
  <si>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</si>
  <si>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</si>
  <si>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</si>
  <si>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</si>
  <si>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</si>
  <si>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</si>
  <si>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</si>
  <si>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</si>
  <si>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</si>
  <si>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</si>
  <si>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</si>
  <si>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</si>
  <si>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</si>
  <si>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</si>
  <si>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</si>
  <si>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</si>
  <si>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</si>
  <si>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</si>
  <si>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</si>
  <si>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</si>
  <si>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</si>
  <si>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</si>
  <si>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</si>
  <si>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</si>
  <si>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</si>
  <si>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</si>
  <si>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</si>
  <si>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</si>
  <si>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</si>
  <si>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</si>
  <si>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</si>
  <si>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</si>
  <si>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</si>
  <si>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</si>
  <si>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</si>
  <si>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</si>
  <si>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</si>
  <si>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</si>
  <si>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</si>
  <si>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</si>
  <si>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</si>
  <si>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</si>
  <si>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</si>
  <si>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</si>
  <si>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</si>
  <si>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</si>
  <si>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</si>
  <si>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</si>
  <si>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</si>
  <si>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</si>
  <si>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</si>
  <si>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</si>
  <si>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</si>
  <si>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</si>
  <si>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</si>
  <si>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</si>
  <si>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</si>
  <si>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</si>
  <si>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</si>
  <si>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</si>
  <si>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</si>
  <si>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</si>
  <si>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</si>
  <si>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</si>
  <si>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</si>
  <si>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</si>
  <si>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</si>
  <si>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</si>
  <si>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</si>
  <si>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</si>
  <si>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</si>
  <si>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</si>
  <si>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</si>
  <si>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</si>
  <si>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</si>
  <si>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</si>
  <si>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</si>
  <si>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</si>
  <si>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</si>
  <si>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</si>
  <si>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</si>
  <si>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</si>
  <si>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</si>
  <si>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</si>
  <si>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</si>
  <si>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</si>
  <si>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</si>
  <si>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</si>
  <si>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</si>
  <si>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</si>
  <si>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</si>
  <si>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</si>
  <si>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</si>
  <si>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</si>
  <si>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</si>
  <si>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</si>
  <si>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</si>
  <si>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</si>
  <si>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</si>
  <si>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</si>
  <si>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</si>
  <si>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</si>
  <si>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</si>
  <si>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</si>
  <si>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</si>
  <si>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</si>
  <si>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</si>
  <si>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</si>
  <si>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</si>
  <si>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</si>
  <si>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</si>
  <si>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</si>
  <si>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</si>
  <si>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</si>
  <si>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</si>
  <si>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</si>
  <si>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</si>
  <si>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</si>
  <si>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</si>
  <si>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</si>
  <si>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</si>
  <si>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</si>
  <si>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</si>
  <si>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</si>
  <si>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</si>
  <si>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</si>
  <si>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</si>
  <si>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</si>
  <si>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</si>
  <si>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</si>
  <si>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</si>
  <si>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</si>
  <si>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</si>
  <si>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</si>
  <si>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</si>
  <si>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</si>
  <si>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</si>
  <si>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</si>
  <si>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</si>
  <si>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</si>
  <si>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</si>
  <si>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</si>
  <si>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</si>
  <si>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</si>
  <si>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</si>
  <si>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</si>
  <si>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</si>
  <si>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</si>
  <si>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</si>
  <si>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</si>
  <si>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</si>
  <si>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</si>
  <si>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</si>
  <si>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</si>
  <si>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</si>
  <si>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</si>
  <si>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</si>
  <si>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</si>
  <si>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</si>
  <si>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</si>
  <si>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</si>
  <si>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</si>
  <si>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</si>
  <si>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</si>
  <si>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</si>
  <si>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</si>
  <si>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</si>
  <si>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</si>
  <si>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</si>
  <si>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</si>
  <si>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</si>
  <si>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</si>
  <si>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</si>
  <si>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</si>
  <si>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</si>
  <si>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</si>
  <si>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</si>
  <si>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</si>
  <si>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</si>
  <si>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</si>
  <si>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</si>
  <si>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</si>
  <si>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</si>
  <si>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</si>
  <si>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</si>
  <si>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</si>
  <si>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</si>
  <si>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</si>
  <si>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</si>
  <si>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</si>
  <si>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</si>
  <si>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</si>
  <si>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</si>
  <si>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</si>
  <si>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</si>
  <si>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</si>
  <si>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</si>
  <si>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</si>
  <si>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</si>
  <si>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</si>
  <si>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</si>
  <si>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</si>
  <si>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</si>
  <si>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</si>
  <si>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</si>
  <si>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</si>
  <si>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</si>
  <si>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</si>
  <si>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</si>
  <si>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</si>
  <si>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</si>
  <si>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</si>
  <si>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</si>
  <si>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</si>
  <si>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</si>
  <si>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</si>
  <si>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</si>
  <si>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</si>
  <si>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</si>
  <si>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</si>
  <si>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</si>
  <si>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</si>
  <si>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</si>
  <si>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</si>
  <si>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</si>
  <si>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</si>
  <si>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</si>
  <si>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</si>
  <si>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</si>
  <si>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</si>
  <si>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</si>
  <si>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</si>
  <si>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</si>
  <si>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</si>
  <si>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</si>
  <si>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</si>
  <si>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</si>
  <si>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</si>
  <si>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</si>
  <si>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</si>
  <si>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</si>
  <si>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</si>
  <si>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</si>
  <si>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</si>
  <si>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</si>
  <si>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</si>
  <si>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</si>
  <si>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</si>
  <si>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</si>
  <si>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</si>
  <si>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</si>
  <si>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</si>
  <si>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</si>
  <si>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</si>
  <si>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</si>
  <si>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</si>
  <si>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</si>
  <si>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</si>
  <si>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</si>
  <si>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</si>
  <si>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</si>
  <si>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</si>
  <si>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</si>
  <si>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</si>
  <si>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</si>
  <si>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</si>
  <si>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</si>
  <si>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</si>
  <si>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</si>
  <si>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</si>
  <si>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</si>
  <si>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</si>
  <si>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</si>
  <si>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</si>
  <si>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</si>
  <si>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</si>
  <si>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</si>
  <si>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</si>
  <si>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</si>
  <si>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</si>
  <si>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</si>
  <si>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</si>
  <si>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</si>
  <si>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</si>
  <si>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</si>
  <si>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</si>
  <si>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</si>
  <si>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</si>
  <si>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</si>
  <si>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</si>
  <si>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</si>
  <si>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</si>
  <si>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</si>
  <si>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</si>
  <si>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</si>
  <si>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</si>
  <si>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</si>
  <si>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</si>
  <si>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</si>
  <si>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</si>
  <si>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</si>
  <si>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</si>
  <si>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</si>
  <si>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</si>
  <si>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</si>
  <si>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</si>
  <si>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</si>
  <si>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</si>
  <si>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</si>
  <si>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</si>
  <si>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</si>
  <si>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</si>
  <si>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</si>
  <si>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</si>
  <si>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</si>
  <si>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</si>
  <si>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</si>
  <si>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</si>
  <si>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</si>
  <si>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</si>
  <si>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</si>
  <si>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</si>
  <si>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</si>
  <si>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</si>
  <si>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</si>
  <si>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</si>
  <si>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</si>
  <si>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</si>
  <si>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</si>
  <si>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</si>
  <si>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</si>
  <si>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</si>
  <si>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</si>
  <si>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</si>
  <si>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</si>
  <si>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</si>
  <si>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</si>
  <si>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</si>
  <si>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</si>
  <si>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</si>
  <si>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</si>
  <si>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</si>
  <si>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</si>
  <si>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</si>
  <si>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</si>
  <si>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</si>
  <si>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</si>
  <si>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</si>
  <si>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</si>
  <si>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</si>
  <si>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</si>
  <si>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</si>
  <si>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</si>
  <si>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</si>
  <si>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</si>
  <si>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</si>
  <si>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</si>
  <si>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</si>
  <si>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</si>
  <si>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</si>
  <si>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</si>
  <si>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</si>
  <si>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</si>
  <si>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</si>
  <si>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</si>
  <si>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</si>
  <si>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</si>
  <si>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</si>
  <si>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</si>
  <si>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</si>
  <si>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</si>
  <si>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</si>
  <si>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</si>
  <si>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</si>
  <si>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</si>
  <si>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</si>
  <si>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</si>
  <si>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</si>
  <si>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</si>
  <si>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</si>
  <si>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</si>
  <si>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</si>
  <si>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</si>
  <si>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</si>
  <si>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</si>
  <si>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</si>
  <si>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</si>
  <si>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</si>
  <si>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</si>
  <si>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</si>
  <si>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</si>
  <si>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</si>
  <si>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</si>
  <si>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</si>
  <si>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</si>
  <si>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</si>
  <si>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</si>
  <si>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para el Desarrollo Integral de la Familia en el Municipio de León, Gto.</t>
  </si>
  <si>
    <t xml:space="preserve">Sistema para Desarrollo Integral de la Familia en el Municipio de León,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</si>
</sst>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1ER.%20TRIM.2023%20HOJA%20DE%20TRABAJO/0361_IDF_CodigoSujeto_CodigoEntidad_Codigo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BALANZA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47">
          <cell r="E47">
            <v>6423439.8900000006</v>
          </cell>
          <cell r="F47">
            <v>12720682.690000001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E69" sqref="E69:F70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5" t="s">
        <v>0</v>
      </c>
      <c r="B1" s="146"/>
      <c r="C1" s="146"/>
      <c r="D1" s="146"/>
      <c r="E1" s="146"/>
      <c r="F1" s="147"/>
    </row>
    <row r="2" spans="1:6" ht="15" customHeight="1" x14ac:dyDescent="0.3">
      <c r="A2" s="114" t="s">
        <v>565</v>
      </c>
      <c r="B2" s="115"/>
      <c r="C2" s="115"/>
      <c r="D2" s="115"/>
      <c r="E2" s="115"/>
      <c r="F2" s="116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17" t="s">
        <v>2</v>
      </c>
      <c r="B4" s="118"/>
      <c r="C4" s="118"/>
      <c r="D4" s="118"/>
      <c r="E4" s="118"/>
      <c r="F4" s="119"/>
    </row>
    <row r="5" spans="1:6" ht="12.9" customHeight="1" x14ac:dyDescent="0.3">
      <c r="A5" s="120" t="s">
        <v>3</v>
      </c>
      <c r="B5" s="121"/>
      <c r="C5" s="121"/>
      <c r="D5" s="121"/>
      <c r="E5" s="121"/>
      <c r="F5" s="122"/>
    </row>
    <row r="6" spans="1:6" ht="41.4" customHeight="1" x14ac:dyDescent="0.3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" customHeight="1" x14ac:dyDescent="0.3">
      <c r="A7" s="45" t="s">
        <v>8</v>
      </c>
      <c r="B7" s="46"/>
      <c r="C7" s="46"/>
      <c r="D7" s="45" t="s">
        <v>9</v>
      </c>
      <c r="E7" s="46"/>
      <c r="F7" s="46"/>
    </row>
    <row r="8" spans="1:6" x14ac:dyDescent="0.3">
      <c r="A8" s="2" t="s">
        <v>10</v>
      </c>
      <c r="B8" s="47"/>
      <c r="C8" s="47"/>
      <c r="D8" s="2" t="s">
        <v>11</v>
      </c>
      <c r="E8" s="47"/>
      <c r="F8" s="47"/>
    </row>
    <row r="9" spans="1:6" x14ac:dyDescent="0.3">
      <c r="A9" s="48" t="s">
        <v>12</v>
      </c>
      <c r="B9" s="49">
        <f>SUM(B10:B16)</f>
        <v>24627336.75</v>
      </c>
      <c r="C9" s="49">
        <f>SUM(C10:C16)</f>
        <v>20317468.5</v>
      </c>
      <c r="D9" s="48" t="s">
        <v>13</v>
      </c>
      <c r="E9" s="49">
        <f>SUM(E10:E18)</f>
        <v>3617178.08</v>
      </c>
      <c r="F9" s="49">
        <f>SUM(F10:F18)</f>
        <v>12532832.440000001</v>
      </c>
    </row>
    <row r="10" spans="1:6" x14ac:dyDescent="0.3">
      <c r="A10" s="50" t="s">
        <v>14</v>
      </c>
      <c r="B10" s="49">
        <v>98726</v>
      </c>
      <c r="C10" s="49">
        <v>151042</v>
      </c>
      <c r="D10" s="50" t="s">
        <v>15</v>
      </c>
      <c r="E10" s="49">
        <v>2533.5500000000002</v>
      </c>
      <c r="F10" s="49">
        <v>25851.37</v>
      </c>
    </row>
    <row r="11" spans="1:6" x14ac:dyDescent="0.3">
      <c r="A11" s="50" t="s">
        <v>16</v>
      </c>
      <c r="B11" s="49">
        <v>24203502.050000001</v>
      </c>
      <c r="C11" s="49">
        <v>20165577.77</v>
      </c>
      <c r="D11" s="50" t="s">
        <v>17</v>
      </c>
      <c r="E11" s="49">
        <v>3255</v>
      </c>
      <c r="F11" s="49">
        <v>1326357</v>
      </c>
    </row>
    <row r="12" spans="1:6" x14ac:dyDescent="0.3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6" x14ac:dyDescent="0.3">
      <c r="A13" s="50" t="s">
        <v>20</v>
      </c>
      <c r="B13" s="49">
        <v>325108.7</v>
      </c>
      <c r="C13" s="49">
        <v>848.73</v>
      </c>
      <c r="D13" s="50" t="s">
        <v>21</v>
      </c>
      <c r="E13" s="49">
        <v>0</v>
      </c>
      <c r="F13" s="49">
        <v>0</v>
      </c>
    </row>
    <row r="14" spans="1:6" x14ac:dyDescent="0.3">
      <c r="A14" s="50" t="s">
        <v>22</v>
      </c>
      <c r="B14" s="49">
        <v>0</v>
      </c>
      <c r="C14" s="49">
        <v>0</v>
      </c>
      <c r="D14" s="50" t="s">
        <v>23</v>
      </c>
      <c r="E14" s="49">
        <v>160365</v>
      </c>
      <c r="F14" s="49">
        <v>30</v>
      </c>
    </row>
    <row r="15" spans="1:6" x14ac:dyDescent="0.3">
      <c r="A15" s="50" t="s">
        <v>24</v>
      </c>
      <c r="B15" s="49">
        <v>0</v>
      </c>
      <c r="C15" s="49">
        <v>0</v>
      </c>
      <c r="D15" s="50" t="s">
        <v>25</v>
      </c>
      <c r="E15" s="49">
        <v>164659.84</v>
      </c>
      <c r="F15" s="49">
        <v>854.52</v>
      </c>
    </row>
    <row r="16" spans="1:6" x14ac:dyDescent="0.3">
      <c r="A16" s="50" t="s">
        <v>26</v>
      </c>
      <c r="B16" s="49">
        <v>0</v>
      </c>
      <c r="C16" s="49">
        <v>0</v>
      </c>
      <c r="D16" s="50" t="s">
        <v>27</v>
      </c>
      <c r="E16" s="49">
        <v>3127863.76</v>
      </c>
      <c r="F16" s="49">
        <v>6750448.3600000003</v>
      </c>
    </row>
    <row r="17" spans="1:6" x14ac:dyDescent="0.3">
      <c r="A17" s="48" t="s">
        <v>28</v>
      </c>
      <c r="B17" s="49">
        <f>SUM(B18:B24)</f>
        <v>12700135.859999999</v>
      </c>
      <c r="C17" s="49">
        <f>SUM(C18:C24)</f>
        <v>621650.5</v>
      </c>
      <c r="D17" s="50" t="s">
        <v>29</v>
      </c>
      <c r="E17" s="49">
        <v>0</v>
      </c>
      <c r="F17" s="49">
        <v>0</v>
      </c>
    </row>
    <row r="18" spans="1:6" x14ac:dyDescent="0.3">
      <c r="A18" s="50" t="s">
        <v>30</v>
      </c>
      <c r="B18" s="49">
        <v>0</v>
      </c>
      <c r="C18" s="49">
        <v>0</v>
      </c>
      <c r="D18" s="50" t="s">
        <v>31</v>
      </c>
      <c r="E18" s="49">
        <v>158500.93</v>
      </c>
      <c r="F18" s="49">
        <v>4429291.1900000004</v>
      </c>
    </row>
    <row r="19" spans="1:6" x14ac:dyDescent="0.3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3">
      <c r="A20" s="50" t="s">
        <v>34</v>
      </c>
      <c r="B20" s="49">
        <v>24629.86</v>
      </c>
      <c r="C20" s="49">
        <v>31650.5</v>
      </c>
      <c r="D20" s="50" t="s">
        <v>35</v>
      </c>
      <c r="E20" s="49">
        <v>0</v>
      </c>
      <c r="F20" s="49">
        <v>0</v>
      </c>
    </row>
    <row r="21" spans="1:6" x14ac:dyDescent="0.3">
      <c r="A21" s="50" t="s">
        <v>36</v>
      </c>
      <c r="B21" s="49">
        <v>12675506</v>
      </c>
      <c r="C21" s="49">
        <v>590000</v>
      </c>
      <c r="D21" s="50" t="s">
        <v>37</v>
      </c>
      <c r="E21" s="49">
        <v>0</v>
      </c>
      <c r="F21" s="49">
        <v>0</v>
      </c>
    </row>
    <row r="22" spans="1:6" x14ac:dyDescent="0.3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3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3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3">
      <c r="A25" s="48" t="s">
        <v>44</v>
      </c>
      <c r="B25" s="49">
        <f>SUM(B26:B30)</f>
        <v>15590.4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3">
      <c r="A26" s="50" t="s">
        <v>46</v>
      </c>
      <c r="B26" s="49">
        <v>15590.4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3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3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3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3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3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3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" customHeight="1" x14ac:dyDescent="0.3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" customHeight="1" x14ac:dyDescent="0.3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" customHeight="1" x14ac:dyDescent="0.3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" customHeight="1" x14ac:dyDescent="0.3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" customHeight="1" x14ac:dyDescent="0.3">
      <c r="A37" s="48" t="s">
        <v>68</v>
      </c>
      <c r="B37" s="49">
        <v>28812.01</v>
      </c>
      <c r="C37" s="49">
        <v>29049.01</v>
      </c>
      <c r="D37" s="50" t="s">
        <v>69</v>
      </c>
      <c r="E37" s="49">
        <v>0</v>
      </c>
      <c r="F37" s="49">
        <v>0</v>
      </c>
    </row>
    <row r="38" spans="1:6" x14ac:dyDescent="0.3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2806261.81</v>
      </c>
      <c r="F38" s="49">
        <f>SUM(F39:F41)</f>
        <v>187850.25</v>
      </c>
    </row>
    <row r="39" spans="1:6" x14ac:dyDescent="0.3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3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3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2806261.81</v>
      </c>
      <c r="F41" s="49">
        <v>187850.25</v>
      </c>
    </row>
    <row r="42" spans="1:6" x14ac:dyDescent="0.3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3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3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3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3">
      <c r="A46" s="47"/>
      <c r="B46" s="51"/>
      <c r="C46" s="51"/>
      <c r="D46" s="47"/>
      <c r="E46" s="51"/>
      <c r="F46" s="51"/>
    </row>
    <row r="47" spans="1:6" x14ac:dyDescent="0.3">
      <c r="A47" s="3" t="s">
        <v>86</v>
      </c>
      <c r="B47" s="4">
        <f>B9+B17+B25+B31+B38+B41+B37</f>
        <v>37371875.019999996</v>
      </c>
      <c r="C47" s="4">
        <f>C9+C17+C25+C31+C38+C41+C37</f>
        <v>20968168.010000002</v>
      </c>
      <c r="D47" s="2" t="s">
        <v>87</v>
      </c>
      <c r="E47" s="4">
        <f>E9+E19+E23+E26+E27+E31+E38+E42</f>
        <v>6423439.8900000006</v>
      </c>
      <c r="F47" s="4">
        <f>F9+F19+F23+F26+F27+F31+F38+F42</f>
        <v>12720682.690000001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3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3">
      <c r="A51" s="48" t="s">
        <v>92</v>
      </c>
      <c r="B51" s="49">
        <v>70000</v>
      </c>
      <c r="C51" s="49">
        <v>70000</v>
      </c>
      <c r="D51" s="48" t="s">
        <v>93</v>
      </c>
      <c r="E51" s="49">
        <v>0</v>
      </c>
      <c r="F51" s="49">
        <v>0</v>
      </c>
    </row>
    <row r="52" spans="1:6" x14ac:dyDescent="0.3">
      <c r="A52" s="48" t="s">
        <v>94</v>
      </c>
      <c r="B52" s="49">
        <v>80070798.159999996</v>
      </c>
      <c r="C52" s="49">
        <v>80070798.159999996</v>
      </c>
      <c r="D52" s="48" t="s">
        <v>95</v>
      </c>
      <c r="E52" s="49">
        <v>0</v>
      </c>
      <c r="F52" s="49">
        <v>0</v>
      </c>
    </row>
    <row r="53" spans="1:6" x14ac:dyDescent="0.3">
      <c r="A53" s="48" t="s">
        <v>96</v>
      </c>
      <c r="B53" s="49">
        <v>46087271.649999999</v>
      </c>
      <c r="C53" s="49">
        <v>45956942.329999998</v>
      </c>
      <c r="D53" s="48" t="s">
        <v>97</v>
      </c>
      <c r="E53" s="49">
        <v>0</v>
      </c>
      <c r="F53" s="49">
        <v>0</v>
      </c>
    </row>
    <row r="54" spans="1:6" x14ac:dyDescent="0.3">
      <c r="A54" s="48" t="s">
        <v>98</v>
      </c>
      <c r="B54" s="49">
        <v>19087.8</v>
      </c>
      <c r="C54" s="49">
        <v>19087.8</v>
      </c>
      <c r="D54" s="48" t="s">
        <v>99</v>
      </c>
      <c r="E54" s="49">
        <v>0</v>
      </c>
      <c r="F54" s="49">
        <v>0</v>
      </c>
    </row>
    <row r="55" spans="1:6" x14ac:dyDescent="0.3">
      <c r="A55" s="48" t="s">
        <v>100</v>
      </c>
      <c r="B55" s="49">
        <v>-60706146.130000003</v>
      </c>
      <c r="C55" s="49">
        <v>-59583977.439999998</v>
      </c>
      <c r="D55" s="52" t="s">
        <v>101</v>
      </c>
      <c r="E55" s="49">
        <v>0</v>
      </c>
      <c r="F55" s="49">
        <v>0</v>
      </c>
    </row>
    <row r="56" spans="1:6" x14ac:dyDescent="0.3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3">
      <c r="A58" s="48" t="s">
        <v>105</v>
      </c>
      <c r="B58" s="49">
        <v>289605.59999999998</v>
      </c>
      <c r="C58" s="49">
        <v>289605.59999999998</v>
      </c>
      <c r="D58" s="47"/>
      <c r="E58" s="51"/>
      <c r="F58" s="51"/>
    </row>
    <row r="59" spans="1:6" x14ac:dyDescent="0.3">
      <c r="A59" s="47"/>
      <c r="B59" s="51"/>
      <c r="C59" s="51"/>
      <c r="D59" s="2" t="s">
        <v>106</v>
      </c>
      <c r="E59" s="4">
        <f>E47+E57</f>
        <v>6423439.8900000006</v>
      </c>
      <c r="F59" s="4">
        <f>F47+F57</f>
        <v>12720682.690000001</v>
      </c>
    </row>
    <row r="60" spans="1:6" x14ac:dyDescent="0.3">
      <c r="A60" s="3" t="s">
        <v>107</v>
      </c>
      <c r="B60" s="4">
        <f>SUM(B50:B58)</f>
        <v>65830617.079999998</v>
      </c>
      <c r="C60" s="4">
        <f>SUM(C50:C58)</f>
        <v>66822456.449999996</v>
      </c>
      <c r="D60" s="47"/>
      <c r="E60" s="51"/>
      <c r="F60" s="51"/>
    </row>
    <row r="61" spans="1:6" x14ac:dyDescent="0.3">
      <c r="A61" s="47"/>
      <c r="B61" s="51"/>
      <c r="C61" s="51"/>
      <c r="D61" s="53" t="s">
        <v>108</v>
      </c>
      <c r="E61" s="51"/>
      <c r="F61" s="51"/>
    </row>
    <row r="62" spans="1:6" x14ac:dyDescent="0.3">
      <c r="A62" s="3" t="s">
        <v>109</v>
      </c>
      <c r="B62" s="4">
        <f>SUM(B47+B60)</f>
        <v>103202492.09999999</v>
      </c>
      <c r="C62" s="4">
        <f>SUM(C47+C60)</f>
        <v>87790624.459999993</v>
      </c>
      <c r="D62" s="47"/>
      <c r="E62" s="51"/>
      <c r="F62" s="51"/>
    </row>
    <row r="63" spans="1:6" x14ac:dyDescent="0.3">
      <c r="A63" s="47"/>
      <c r="B63" s="47"/>
      <c r="C63" s="47"/>
      <c r="D63" s="54" t="s">
        <v>110</v>
      </c>
      <c r="E63" s="49">
        <f>SUM(E64:E66)</f>
        <v>79700086</v>
      </c>
      <c r="F63" s="49">
        <f>SUM(F64:F66)</f>
        <v>79700086</v>
      </c>
    </row>
    <row r="64" spans="1:6" x14ac:dyDescent="0.3">
      <c r="A64" s="47"/>
      <c r="B64" s="47"/>
      <c r="C64" s="47"/>
      <c r="D64" s="48" t="s">
        <v>111</v>
      </c>
      <c r="E64" s="49">
        <v>79700086</v>
      </c>
      <c r="F64" s="49">
        <v>79700086</v>
      </c>
    </row>
    <row r="65" spans="1:6" x14ac:dyDescent="0.3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3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114</v>
      </c>
      <c r="E68" s="49">
        <f>SUM(E69:E73)</f>
        <v>17078966.210000001</v>
      </c>
      <c r="F68" s="49">
        <f>SUM(F69:F73)</f>
        <v>-4630144.2299999995</v>
      </c>
    </row>
    <row r="69" spans="1:6" x14ac:dyDescent="0.3">
      <c r="A69" s="55"/>
      <c r="B69" s="47"/>
      <c r="C69" s="47"/>
      <c r="D69" s="48" t="s">
        <v>115</v>
      </c>
      <c r="E69" s="49">
        <v>21709110.440000001</v>
      </c>
      <c r="F69" s="49">
        <v>-828816.85</v>
      </c>
    </row>
    <row r="70" spans="1:6" x14ac:dyDescent="0.3">
      <c r="A70" s="55"/>
      <c r="B70" s="47"/>
      <c r="C70" s="47"/>
      <c r="D70" s="48" t="s">
        <v>116</v>
      </c>
      <c r="E70" s="49">
        <v>-4630144.2300000004</v>
      </c>
      <c r="F70" s="49">
        <v>-3801327.38</v>
      </c>
    </row>
    <row r="71" spans="1:6" x14ac:dyDescent="0.3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3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123</v>
      </c>
      <c r="E79" s="4">
        <f>E63+E68+E75</f>
        <v>96779052.210000008</v>
      </c>
      <c r="F79" s="4">
        <f>F63+F68+F75</f>
        <v>75069941.769999996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124</v>
      </c>
      <c r="E81" s="4">
        <f>E59+E79</f>
        <v>103202492.10000001</v>
      </c>
      <c r="F81" s="4">
        <f>F59+F79</f>
        <v>87790624.459999993</v>
      </c>
    </row>
    <row r="82" spans="1:6" x14ac:dyDescent="0.3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17:C17 B25:C25 B27:C36 B38:C46 B48:C49 B59:C62 E19:F40 E42:F63 E65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68" t="s">
        <v>454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35" t="s">
        <v>455</v>
      </c>
      <c r="B3" s="136"/>
      <c r="C3" s="136"/>
      <c r="D3" s="136"/>
      <c r="E3" s="136"/>
      <c r="F3" s="136"/>
      <c r="G3" s="137"/>
    </row>
    <row r="4" spans="1:7" x14ac:dyDescent="0.3">
      <c r="A4" s="135" t="s">
        <v>3</v>
      </c>
      <c r="B4" s="136"/>
      <c r="C4" s="136"/>
      <c r="D4" s="136"/>
      <c r="E4" s="136"/>
      <c r="F4" s="136"/>
      <c r="G4" s="137"/>
    </row>
    <row r="5" spans="1:7" x14ac:dyDescent="0.3">
      <c r="A5" s="135" t="s">
        <v>456</v>
      </c>
      <c r="B5" s="136"/>
      <c r="C5" s="136"/>
      <c r="D5" s="136"/>
      <c r="E5" s="136"/>
      <c r="F5" s="136"/>
      <c r="G5" s="137"/>
    </row>
    <row r="6" spans="1:7" x14ac:dyDescent="0.3">
      <c r="A6" s="166" t="s">
        <v>457</v>
      </c>
      <c r="B6" s="38">
        <v>2022</v>
      </c>
      <c r="C6" s="166">
        <f>+B6+1</f>
        <v>2023</v>
      </c>
      <c r="D6" s="166">
        <f>+C6+1</f>
        <v>2024</v>
      </c>
      <c r="E6" s="166">
        <f>+D6+1</f>
        <v>2025</v>
      </c>
      <c r="F6" s="166">
        <f>+E6+1</f>
        <v>2026</v>
      </c>
      <c r="G6" s="166">
        <f>+F6+1</f>
        <v>2027</v>
      </c>
    </row>
    <row r="7" spans="1:7" ht="83.25" customHeight="1" x14ac:dyDescent="0.3">
      <c r="A7" s="167"/>
      <c r="B7" s="72" t="s">
        <v>458</v>
      </c>
      <c r="C7" s="167"/>
      <c r="D7" s="167"/>
      <c r="E7" s="167"/>
      <c r="F7" s="167"/>
      <c r="G7" s="167"/>
    </row>
    <row r="8" spans="1:7" ht="28.8" x14ac:dyDescent="0.3">
      <c r="A8" s="73" t="s">
        <v>459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471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69" t="s">
        <v>473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474</v>
      </c>
      <c r="B3" s="118"/>
      <c r="C3" s="118"/>
      <c r="D3" s="118"/>
      <c r="E3" s="118"/>
      <c r="F3" s="118"/>
      <c r="G3" s="119"/>
    </row>
    <row r="4" spans="1:7" x14ac:dyDescent="0.3">
      <c r="A4" s="117" t="s">
        <v>3</v>
      </c>
      <c r="B4" s="118"/>
      <c r="C4" s="118"/>
      <c r="D4" s="118"/>
      <c r="E4" s="118"/>
      <c r="F4" s="118"/>
      <c r="G4" s="119"/>
    </row>
    <row r="5" spans="1:7" x14ac:dyDescent="0.3">
      <c r="A5" s="117" t="s">
        <v>456</v>
      </c>
      <c r="B5" s="118"/>
      <c r="C5" s="118"/>
      <c r="D5" s="118"/>
      <c r="E5" s="118"/>
      <c r="F5" s="118"/>
      <c r="G5" s="119"/>
    </row>
    <row r="6" spans="1:7" x14ac:dyDescent="0.3">
      <c r="A6" s="170" t="s">
        <v>475</v>
      </c>
      <c r="B6" s="38">
        <v>2022</v>
      </c>
      <c r="C6" s="166">
        <f>+B6+1</f>
        <v>2023</v>
      </c>
      <c r="D6" s="166">
        <f>+C6+1</f>
        <v>2024</v>
      </c>
      <c r="E6" s="166">
        <f>+D6+1</f>
        <v>2025</v>
      </c>
      <c r="F6" s="166">
        <f>+E6+1</f>
        <v>2026</v>
      </c>
      <c r="G6" s="166">
        <f>+F6+1</f>
        <v>2027</v>
      </c>
    </row>
    <row r="7" spans="1:7" ht="57.75" customHeight="1" x14ac:dyDescent="0.3">
      <c r="A7" s="171"/>
      <c r="B7" s="39" t="s">
        <v>458</v>
      </c>
      <c r="C7" s="167"/>
      <c r="D7" s="167"/>
      <c r="E7" s="167"/>
      <c r="F7" s="167"/>
      <c r="G7" s="167"/>
    </row>
    <row r="8" spans="1:7" x14ac:dyDescent="0.3">
      <c r="A8" s="27" t="s">
        <v>476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69" t="s">
        <v>489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490</v>
      </c>
      <c r="B3" s="118"/>
      <c r="C3" s="118"/>
      <c r="D3" s="118"/>
      <c r="E3" s="118"/>
      <c r="F3" s="118"/>
      <c r="G3" s="119"/>
    </row>
    <row r="4" spans="1:7" x14ac:dyDescent="0.3">
      <c r="A4" s="120" t="s">
        <v>3</v>
      </c>
      <c r="B4" s="121"/>
      <c r="C4" s="121"/>
      <c r="D4" s="121"/>
      <c r="E4" s="121"/>
      <c r="F4" s="121"/>
      <c r="G4" s="122"/>
    </row>
    <row r="5" spans="1:7" x14ac:dyDescent="0.3">
      <c r="A5" s="173" t="s">
        <v>457</v>
      </c>
      <c r="B5" s="174">
        <v>2017</v>
      </c>
      <c r="C5" s="174">
        <f>+B5+1</f>
        <v>2018</v>
      </c>
      <c r="D5" s="174">
        <f>+C5+1</f>
        <v>2019</v>
      </c>
      <c r="E5" s="174">
        <f>+D5+1</f>
        <v>2020</v>
      </c>
      <c r="F5" s="174">
        <f>+E5+1</f>
        <v>2021</v>
      </c>
      <c r="G5" s="38">
        <f>+F5+1</f>
        <v>2022</v>
      </c>
    </row>
    <row r="6" spans="1:7" ht="30.6" x14ac:dyDescent="0.3">
      <c r="A6" s="156"/>
      <c r="B6" s="175"/>
      <c r="C6" s="175"/>
      <c r="D6" s="175"/>
      <c r="E6" s="175"/>
      <c r="F6" s="175"/>
      <c r="G6" s="39" t="s">
        <v>491</v>
      </c>
    </row>
    <row r="7" spans="1:7" x14ac:dyDescent="0.3">
      <c r="A7" s="64" t="s">
        <v>459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500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501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471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2" t="s">
        <v>512</v>
      </c>
      <c r="B39" s="172"/>
      <c r="C39" s="172"/>
      <c r="D39" s="172"/>
      <c r="E39" s="172"/>
      <c r="F39" s="172"/>
      <c r="G39" s="172"/>
    </row>
    <row r="40" spans="1:7" x14ac:dyDescent="0.3">
      <c r="A40" s="172" t="s">
        <v>513</v>
      </c>
      <c r="B40" s="172"/>
      <c r="C40" s="172"/>
      <c r="D40" s="172"/>
      <c r="E40" s="172"/>
      <c r="F40" s="172"/>
      <c r="G40" s="17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69" t="s">
        <v>514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515</v>
      </c>
      <c r="B3" s="118"/>
      <c r="C3" s="118"/>
      <c r="D3" s="118"/>
      <c r="E3" s="118"/>
      <c r="F3" s="118"/>
      <c r="G3" s="119"/>
    </row>
    <row r="4" spans="1:7" x14ac:dyDescent="0.3">
      <c r="A4" s="120" t="s">
        <v>3</v>
      </c>
      <c r="B4" s="121"/>
      <c r="C4" s="121"/>
      <c r="D4" s="121"/>
      <c r="E4" s="121"/>
      <c r="F4" s="121"/>
      <c r="G4" s="122"/>
    </row>
    <row r="5" spans="1:7" x14ac:dyDescent="0.3">
      <c r="A5" s="176" t="s">
        <v>475</v>
      </c>
      <c r="B5" s="174">
        <v>2017</v>
      </c>
      <c r="C5" s="174">
        <f>+B5+1</f>
        <v>2018</v>
      </c>
      <c r="D5" s="174">
        <f>+C5+1</f>
        <v>2019</v>
      </c>
      <c r="E5" s="174">
        <f>+D5+1</f>
        <v>2020</v>
      </c>
      <c r="F5" s="174">
        <f>+E5+1</f>
        <v>2021</v>
      </c>
      <c r="G5" s="38">
        <v>2022</v>
      </c>
    </row>
    <row r="6" spans="1:7" ht="48.75" customHeight="1" x14ac:dyDescent="0.3">
      <c r="A6" s="177"/>
      <c r="B6" s="175"/>
      <c r="C6" s="175"/>
      <c r="D6" s="175"/>
      <c r="E6" s="175"/>
      <c r="F6" s="175"/>
      <c r="G6" s="39" t="s">
        <v>516</v>
      </c>
    </row>
    <row r="7" spans="1:7" x14ac:dyDescent="0.3">
      <c r="A7" s="27" t="s">
        <v>476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517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2" t="s">
        <v>512</v>
      </c>
      <c r="B32" s="172"/>
      <c r="C32" s="172"/>
      <c r="D32" s="172"/>
      <c r="E32" s="172"/>
      <c r="F32" s="172"/>
      <c r="G32" s="172"/>
    </row>
    <row r="33" spans="1:7" x14ac:dyDescent="0.3">
      <c r="A33" s="172" t="s">
        <v>513</v>
      </c>
      <c r="B33" s="172"/>
      <c r="C33" s="172"/>
      <c r="D33" s="172"/>
      <c r="E33" s="172"/>
      <c r="F33" s="172"/>
      <c r="G33" s="17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78" t="s">
        <v>518</v>
      </c>
      <c r="B1" s="178"/>
      <c r="C1" s="178"/>
      <c r="D1" s="178"/>
      <c r="E1" s="178"/>
      <c r="F1" s="178"/>
    </row>
    <row r="2" spans="1:6" ht="20.100000000000001" customHeight="1" x14ac:dyDescent="0.3">
      <c r="A2" s="114" t="str">
        <f>'Formato 1'!A2</f>
        <v>Sistema para el Desarrollo Integral de la Familia en el Municipio de León, Gto.</v>
      </c>
      <c r="B2" s="138"/>
      <c r="C2" s="138"/>
      <c r="D2" s="138"/>
      <c r="E2" s="138"/>
      <c r="F2" s="139"/>
    </row>
    <row r="3" spans="1:6" ht="29.25" customHeight="1" x14ac:dyDescent="0.3">
      <c r="A3" s="140" t="s">
        <v>519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520</v>
      </c>
      <c r="C4" s="125" t="s">
        <v>521</v>
      </c>
      <c r="D4" s="125" t="s">
        <v>522</v>
      </c>
      <c r="E4" s="125" t="s">
        <v>523</v>
      </c>
      <c r="F4" s="125" t="s">
        <v>524</v>
      </c>
    </row>
    <row r="5" spans="1:6" ht="12.75" customHeight="1" x14ac:dyDescent="0.3">
      <c r="A5" s="19" t="s">
        <v>525</v>
      </c>
      <c r="B5" s="55"/>
      <c r="C5" s="55"/>
      <c r="D5" s="55"/>
      <c r="E5" s="55"/>
      <c r="F5" s="55"/>
    </row>
    <row r="6" spans="1:6" ht="28.8" x14ac:dyDescent="0.3">
      <c r="A6" s="61" t="s">
        <v>526</v>
      </c>
      <c r="B6" s="62"/>
      <c r="C6" s="62"/>
      <c r="D6" s="62"/>
      <c r="E6" s="62"/>
      <c r="F6" s="62"/>
    </row>
    <row r="7" spans="1:6" ht="14.4" x14ac:dyDescent="0.3">
      <c r="A7" s="61" t="s">
        <v>527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528</v>
      </c>
      <c r="B9" s="47"/>
      <c r="C9" s="47"/>
      <c r="D9" s="47"/>
      <c r="E9" s="47"/>
      <c r="F9" s="47"/>
    </row>
    <row r="10" spans="1:6" ht="14.4" x14ac:dyDescent="0.3">
      <c r="A10" s="61" t="s">
        <v>529</v>
      </c>
      <c r="B10" s="62"/>
      <c r="C10" s="62"/>
      <c r="D10" s="62"/>
      <c r="E10" s="62"/>
      <c r="F10" s="62"/>
    </row>
    <row r="11" spans="1:6" ht="14.4" x14ac:dyDescent="0.3">
      <c r="A11" s="83" t="s">
        <v>530</v>
      </c>
      <c r="B11" s="62"/>
      <c r="C11" s="62"/>
      <c r="D11" s="62"/>
      <c r="E11" s="62"/>
      <c r="F11" s="62"/>
    </row>
    <row r="12" spans="1:6" ht="14.4" x14ac:dyDescent="0.3">
      <c r="A12" s="83" t="s">
        <v>531</v>
      </c>
      <c r="B12" s="62"/>
      <c r="C12" s="62"/>
      <c r="D12" s="62"/>
      <c r="E12" s="62"/>
      <c r="F12" s="62"/>
    </row>
    <row r="13" spans="1:6" ht="14.4" x14ac:dyDescent="0.3">
      <c r="A13" s="83" t="s">
        <v>532</v>
      </c>
      <c r="B13" s="62"/>
      <c r="C13" s="62"/>
      <c r="D13" s="62"/>
      <c r="E13" s="62"/>
      <c r="F13" s="62"/>
    </row>
    <row r="14" spans="1:6" ht="14.4" x14ac:dyDescent="0.3">
      <c r="A14" s="61" t="s">
        <v>533</v>
      </c>
      <c r="B14" s="62"/>
      <c r="C14" s="62"/>
      <c r="D14" s="62"/>
      <c r="E14" s="62"/>
      <c r="F14" s="62"/>
    </row>
    <row r="15" spans="1:6" ht="14.4" x14ac:dyDescent="0.3">
      <c r="A15" s="83" t="s">
        <v>530</v>
      </c>
      <c r="B15" s="62"/>
      <c r="C15" s="62"/>
      <c r="D15" s="62"/>
      <c r="E15" s="62"/>
      <c r="F15" s="62"/>
    </row>
    <row r="16" spans="1:6" ht="14.4" x14ac:dyDescent="0.3">
      <c r="A16" s="83" t="s">
        <v>531</v>
      </c>
      <c r="B16" s="62"/>
      <c r="C16" s="62"/>
      <c r="D16" s="62"/>
      <c r="E16" s="62"/>
      <c r="F16" s="62"/>
    </row>
    <row r="17" spans="1:6" ht="14.4" x14ac:dyDescent="0.3">
      <c r="A17" s="83" t="s">
        <v>532</v>
      </c>
      <c r="B17" s="62"/>
      <c r="C17" s="62"/>
      <c r="D17" s="62"/>
      <c r="E17" s="62"/>
      <c r="F17" s="62"/>
    </row>
    <row r="18" spans="1:6" ht="14.4" x14ac:dyDescent="0.3">
      <c r="A18" s="61" t="s">
        <v>534</v>
      </c>
      <c r="B18" s="126"/>
      <c r="C18" s="62"/>
      <c r="D18" s="62"/>
      <c r="E18" s="62"/>
      <c r="F18" s="62"/>
    </row>
    <row r="19" spans="1:6" ht="14.4" x14ac:dyDescent="0.3">
      <c r="A19" s="61" t="s">
        <v>535</v>
      </c>
      <c r="B19" s="62"/>
      <c r="C19" s="62"/>
      <c r="D19" s="62"/>
      <c r="E19" s="62"/>
      <c r="F19" s="62"/>
    </row>
    <row r="20" spans="1:6" ht="14.4" x14ac:dyDescent="0.3">
      <c r="A20" s="61" t="s">
        <v>536</v>
      </c>
      <c r="B20" s="127"/>
      <c r="C20" s="127"/>
      <c r="D20" s="127"/>
      <c r="E20" s="127"/>
      <c r="F20" s="127"/>
    </row>
    <row r="21" spans="1:6" ht="28.8" x14ac:dyDescent="0.3">
      <c r="A21" s="61" t="s">
        <v>537</v>
      </c>
      <c r="B21" s="127"/>
      <c r="C21" s="127"/>
      <c r="D21" s="127"/>
      <c r="E21" s="127"/>
      <c r="F21" s="127"/>
    </row>
    <row r="22" spans="1:6" ht="28.8" x14ac:dyDescent="0.3">
      <c r="A22" s="61" t="s">
        <v>538</v>
      </c>
      <c r="B22" s="127"/>
      <c r="C22" s="127"/>
      <c r="D22" s="127"/>
      <c r="E22" s="127"/>
      <c r="F22" s="127"/>
    </row>
    <row r="23" spans="1:6" ht="14.4" x14ac:dyDescent="0.3">
      <c r="A23" s="61" t="s">
        <v>539</v>
      </c>
      <c r="B23" s="127"/>
      <c r="C23" s="127"/>
      <c r="D23" s="127"/>
      <c r="E23" s="127"/>
      <c r="F23" s="127"/>
    </row>
    <row r="24" spans="1:6" ht="14.4" x14ac:dyDescent="0.3">
      <c r="A24" s="61" t="s">
        <v>540</v>
      </c>
      <c r="B24" s="128"/>
      <c r="C24" s="62"/>
      <c r="D24" s="62"/>
      <c r="E24" s="62"/>
      <c r="F24" s="62"/>
    </row>
    <row r="25" spans="1:6" ht="14.4" x14ac:dyDescent="0.3">
      <c r="A25" s="61" t="s">
        <v>541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542</v>
      </c>
      <c r="B27" s="47"/>
      <c r="C27" s="47"/>
      <c r="D27" s="47"/>
      <c r="E27" s="47"/>
      <c r="F27" s="47"/>
    </row>
    <row r="28" spans="1:6" ht="14.4" x14ac:dyDescent="0.3">
      <c r="A28" s="61" t="s">
        <v>543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544</v>
      </c>
      <c r="B30" s="47"/>
      <c r="C30" s="47"/>
      <c r="D30" s="47"/>
      <c r="E30" s="47"/>
      <c r="F30" s="47"/>
    </row>
    <row r="31" spans="1:6" ht="14.4" x14ac:dyDescent="0.3">
      <c r="A31" s="61" t="s">
        <v>529</v>
      </c>
      <c r="B31" s="62"/>
      <c r="C31" s="62"/>
      <c r="D31" s="62"/>
      <c r="E31" s="62"/>
      <c r="F31" s="62"/>
    </row>
    <row r="32" spans="1:6" ht="14.4" x14ac:dyDescent="0.3">
      <c r="A32" s="61" t="s">
        <v>533</v>
      </c>
      <c r="B32" s="62"/>
      <c r="C32" s="62"/>
      <c r="D32" s="62"/>
      <c r="E32" s="62"/>
      <c r="F32" s="62"/>
    </row>
    <row r="33" spans="1:6" ht="14.4" x14ac:dyDescent="0.3">
      <c r="A33" s="61" t="s">
        <v>545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546</v>
      </c>
      <c r="B35" s="47"/>
      <c r="C35" s="47"/>
      <c r="D35" s="47"/>
      <c r="E35" s="47"/>
      <c r="F35" s="47"/>
    </row>
    <row r="36" spans="1:6" ht="14.4" x14ac:dyDescent="0.3">
      <c r="A36" s="61" t="s">
        <v>547</v>
      </c>
      <c r="B36" s="62"/>
      <c r="C36" s="62"/>
      <c r="D36" s="62"/>
      <c r="E36" s="62"/>
      <c r="F36" s="62"/>
    </row>
    <row r="37" spans="1:6" ht="14.4" x14ac:dyDescent="0.3">
      <c r="A37" s="61" t="s">
        <v>548</v>
      </c>
      <c r="B37" s="62"/>
      <c r="C37" s="62"/>
      <c r="D37" s="62"/>
      <c r="E37" s="62"/>
      <c r="F37" s="62"/>
    </row>
    <row r="38" spans="1:6" ht="14.4" x14ac:dyDescent="0.3">
      <c r="A38" s="61" t="s">
        <v>549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550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551</v>
      </c>
      <c r="B42" s="47"/>
      <c r="C42" s="47"/>
      <c r="D42" s="47"/>
      <c r="E42" s="47"/>
      <c r="F42" s="47"/>
    </row>
    <row r="43" spans="1:6" ht="14.4" x14ac:dyDescent="0.3">
      <c r="A43" s="61" t="s">
        <v>552</v>
      </c>
      <c r="B43" s="62"/>
      <c r="C43" s="62"/>
      <c r="D43" s="62"/>
      <c r="E43" s="62"/>
      <c r="F43" s="62"/>
    </row>
    <row r="44" spans="1:6" ht="14.4" x14ac:dyDescent="0.3">
      <c r="A44" s="61" t="s">
        <v>553</v>
      </c>
      <c r="B44" s="62"/>
      <c r="C44" s="62"/>
      <c r="D44" s="62"/>
      <c r="E44" s="62"/>
      <c r="F44" s="62"/>
    </row>
    <row r="45" spans="1:6" ht="14.4" x14ac:dyDescent="0.3">
      <c r="A45" s="61" t="s">
        <v>554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555</v>
      </c>
      <c r="B47" s="47"/>
      <c r="C47" s="47"/>
      <c r="D47" s="47"/>
      <c r="E47" s="47"/>
      <c r="F47" s="47"/>
    </row>
    <row r="48" spans="1:6" ht="14.4" x14ac:dyDescent="0.3">
      <c r="A48" s="61" t="s">
        <v>553</v>
      </c>
      <c r="B48" s="127"/>
      <c r="C48" s="127"/>
      <c r="D48" s="127"/>
      <c r="E48" s="127"/>
      <c r="F48" s="127"/>
    </row>
    <row r="49" spans="1:6" ht="14.4" x14ac:dyDescent="0.3">
      <c r="A49" s="61" t="s">
        <v>554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556</v>
      </c>
      <c r="B51" s="47"/>
      <c r="C51" s="47"/>
      <c r="D51" s="47"/>
      <c r="E51" s="47"/>
      <c r="F51" s="47"/>
    </row>
    <row r="52" spans="1:6" ht="14.4" x14ac:dyDescent="0.3">
      <c r="A52" s="61" t="s">
        <v>553</v>
      </c>
      <c r="B52" s="62"/>
      <c r="C52" s="62"/>
      <c r="D52" s="62"/>
      <c r="E52" s="62"/>
      <c r="F52" s="62"/>
    </row>
    <row r="53" spans="1:6" ht="14.4" x14ac:dyDescent="0.3">
      <c r="A53" s="61" t="s">
        <v>554</v>
      </c>
      <c r="B53" s="62"/>
      <c r="C53" s="62"/>
      <c r="D53" s="62"/>
      <c r="E53" s="62"/>
      <c r="F53" s="62"/>
    </row>
    <row r="54" spans="1:6" ht="14.4" x14ac:dyDescent="0.3">
      <c r="A54" s="61" t="s">
        <v>557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558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553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554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559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560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561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562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563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564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10" sqref="A10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5" t="s">
        <v>125</v>
      </c>
      <c r="B1" s="146"/>
      <c r="C1" s="146"/>
      <c r="D1" s="146"/>
      <c r="E1" s="146"/>
      <c r="F1" s="146"/>
      <c r="G1" s="146"/>
      <c r="H1" s="147"/>
    </row>
    <row r="2" spans="1:8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17" t="str">
        <f>'Formato 1'!A4</f>
        <v>Al 31 de Diciembre de 2022 y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3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144</v>
      </c>
      <c r="B18" s="144">
        <f>+'[2]Formato 1'!F47</f>
        <v>12720682.690000001</v>
      </c>
      <c r="C18" s="112"/>
      <c r="D18" s="112"/>
      <c r="E18" s="112"/>
      <c r="F18" s="4">
        <f>+'[2]Formato 1'!E47</f>
        <v>6423439.8900000006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145</v>
      </c>
      <c r="B20" s="4">
        <f t="shared" ref="B20:H20" si="3">B8+B18</f>
        <v>12720682.690000001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6423439.8900000006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48" t="s">
        <v>155</v>
      </c>
      <c r="B33" s="148"/>
      <c r="C33" s="148"/>
      <c r="D33" s="148"/>
      <c r="E33" s="148"/>
      <c r="F33" s="148"/>
      <c r="G33" s="148"/>
      <c r="H33" s="148"/>
    </row>
    <row r="34" spans="1:8" ht="14.4" customHeight="1" x14ac:dyDescent="0.3">
      <c r="A34" s="148"/>
      <c r="B34" s="148"/>
      <c r="C34" s="148"/>
      <c r="D34" s="148"/>
      <c r="E34" s="148"/>
      <c r="F34" s="148"/>
      <c r="G34" s="148"/>
      <c r="H34" s="148"/>
    </row>
    <row r="35" spans="1:8" ht="14.4" customHeight="1" x14ac:dyDescent="0.3">
      <c r="A35" s="148"/>
      <c r="B35" s="148"/>
      <c r="C35" s="148"/>
      <c r="D35" s="148"/>
      <c r="E35" s="148"/>
      <c r="F35" s="148"/>
      <c r="G35" s="148"/>
      <c r="H35" s="148"/>
    </row>
    <row r="36" spans="1:8" ht="14.4" customHeight="1" x14ac:dyDescent="0.3">
      <c r="A36" s="148"/>
      <c r="B36" s="148"/>
      <c r="C36" s="148"/>
      <c r="D36" s="148"/>
      <c r="E36" s="148"/>
      <c r="F36" s="148"/>
      <c r="G36" s="148"/>
      <c r="H36" s="148"/>
    </row>
    <row r="37" spans="1:8" ht="14.4" customHeight="1" x14ac:dyDescent="0.3">
      <c r="A37" s="148"/>
      <c r="B37" s="148"/>
      <c r="C37" s="148"/>
      <c r="D37" s="148"/>
      <c r="E37" s="148"/>
      <c r="F37" s="148"/>
      <c r="G37" s="148"/>
      <c r="H37" s="148"/>
    </row>
    <row r="38" spans="1:8" x14ac:dyDescent="0.3">
      <c r="A38" s="63"/>
    </row>
    <row r="39" spans="1:8" ht="28.8" x14ac:dyDescent="0.3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G11:H21 B17:B30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D24" sqref="D24:D25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49" t="s">
        <v>166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181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182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183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">
      <c r="A12" s="103" t="s">
        <v>184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186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187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188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189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A2" sqref="A2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149" t="s">
        <v>191</v>
      </c>
      <c r="B1" s="150"/>
      <c r="C1" s="150"/>
      <c r="D1" s="151"/>
    </row>
    <row r="2" spans="1:4" x14ac:dyDescent="0.3">
      <c r="A2" s="114" t="str">
        <f>'Formato 1'!A2</f>
        <v>Sistema para el Desarrollo Integral de la Familia en el Municipio de León, Gto.</v>
      </c>
      <c r="B2" s="115"/>
      <c r="C2" s="115"/>
      <c r="D2" s="116"/>
    </row>
    <row r="3" spans="1:4" x14ac:dyDescent="0.3">
      <c r="A3" s="117" t="s">
        <v>192</v>
      </c>
      <c r="B3" s="118"/>
      <c r="C3" s="118"/>
      <c r="D3" s="119"/>
    </row>
    <row r="4" spans="1:4" x14ac:dyDescent="0.3">
      <c r="A4" s="117" t="str">
        <f>'Formato 3'!A4</f>
        <v>Del 1 de Enero al 31 de Marzo de 2023 (b)</v>
      </c>
      <c r="B4" s="118"/>
      <c r="C4" s="118"/>
      <c r="D4" s="119"/>
    </row>
    <row r="5" spans="1:4" x14ac:dyDescent="0.3">
      <c r="A5" s="120" t="s">
        <v>3</v>
      </c>
      <c r="B5" s="121"/>
      <c r="C5" s="121"/>
      <c r="D5" s="122"/>
    </row>
    <row r="6" spans="1:4" ht="41.4" customHeight="1" x14ac:dyDescent="0.3"/>
    <row r="7" spans="1:4" ht="28.8" x14ac:dyDescent="0.3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3">
      <c r="A8" s="3" t="s">
        <v>196</v>
      </c>
      <c r="B8" s="15">
        <f>SUM(B9:B11)</f>
        <v>162798010</v>
      </c>
      <c r="C8" s="15">
        <f>SUM(C9:C11)</f>
        <v>58731781.5</v>
      </c>
      <c r="D8" s="15">
        <f>SUM(D9:D11)</f>
        <v>46646275.5</v>
      </c>
    </row>
    <row r="9" spans="1:4" x14ac:dyDescent="0.3">
      <c r="A9" s="60" t="s">
        <v>197</v>
      </c>
      <c r="B9" s="97">
        <v>162798010</v>
      </c>
      <c r="C9" s="97">
        <v>58731781.5</v>
      </c>
      <c r="D9" s="97">
        <v>46646275.5</v>
      </c>
    </row>
    <row r="10" spans="1:4" x14ac:dyDescent="0.3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3">
      <c r="A11" s="60" t="s">
        <v>199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3">
      <c r="A12" s="48"/>
      <c r="B12" s="94"/>
      <c r="C12" s="94"/>
      <c r="D12" s="94"/>
    </row>
    <row r="13" spans="1:4" x14ac:dyDescent="0.3">
      <c r="A13" s="3" t="s">
        <v>200</v>
      </c>
      <c r="B13" s="15">
        <f>B14+B15</f>
        <v>162798010</v>
      </c>
      <c r="C13" s="15">
        <f>C14+C15</f>
        <v>36021491.689999998</v>
      </c>
      <c r="D13" s="15">
        <f>D14+D15</f>
        <v>36021164.689999998</v>
      </c>
    </row>
    <row r="14" spans="1:4" x14ac:dyDescent="0.3">
      <c r="A14" s="60" t="s">
        <v>201</v>
      </c>
      <c r="B14" s="97">
        <f>162798010</f>
        <v>162798010</v>
      </c>
      <c r="C14" s="97">
        <f>36021491.69</f>
        <v>36021491.689999998</v>
      </c>
      <c r="D14" s="97">
        <f>36021164.69</f>
        <v>36021164.689999998</v>
      </c>
    </row>
    <row r="15" spans="1:4" x14ac:dyDescent="0.3">
      <c r="A15" s="60" t="s">
        <v>202</v>
      </c>
      <c r="B15" s="97"/>
      <c r="C15" s="97"/>
      <c r="D15" s="97"/>
    </row>
    <row r="16" spans="1:4" x14ac:dyDescent="0.3">
      <c r="A16" s="48"/>
      <c r="B16" s="94"/>
      <c r="C16" s="94"/>
      <c r="D16" s="94"/>
    </row>
    <row r="17" spans="1:4" x14ac:dyDescent="0.3">
      <c r="A17" s="3" t="s">
        <v>203</v>
      </c>
      <c r="B17" s="16">
        <v>0</v>
      </c>
      <c r="C17" s="15">
        <f>C18+C19</f>
        <v>3185135.62</v>
      </c>
      <c r="D17" s="15">
        <f>D18+D19</f>
        <v>3185135.62</v>
      </c>
    </row>
    <row r="18" spans="1:4" x14ac:dyDescent="0.3">
      <c r="A18" s="60" t="s">
        <v>204</v>
      </c>
      <c r="B18" s="17">
        <v>0</v>
      </c>
      <c r="C18" s="49">
        <v>3185135.62</v>
      </c>
      <c r="D18" s="49">
        <v>3185135.62</v>
      </c>
    </row>
    <row r="19" spans="1:4" x14ac:dyDescent="0.3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206</v>
      </c>
      <c r="B21" s="15">
        <f>B8-B13+B17</f>
        <v>0</v>
      </c>
      <c r="C21" s="15">
        <f>C8-C13+C17</f>
        <v>25895425.430000003</v>
      </c>
      <c r="D21" s="15">
        <f>D8-D13+D17</f>
        <v>13810246.430000003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207</v>
      </c>
      <c r="B23" s="15">
        <f>B21-B11</f>
        <v>0</v>
      </c>
      <c r="C23" s="15">
        <f>C21-C11</f>
        <v>25895425.430000003</v>
      </c>
      <c r="D23" s="15">
        <f>D21-D11</f>
        <v>13810246.430000003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208</v>
      </c>
      <c r="B25" s="15">
        <f>B23-B17</f>
        <v>0</v>
      </c>
      <c r="C25" s="15">
        <f>C23-C17</f>
        <v>22710289.810000002</v>
      </c>
      <c r="D25" s="15">
        <f>D23-D17</f>
        <v>10625110.810000002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3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215</v>
      </c>
      <c r="B33" s="4">
        <f>B25+B29</f>
        <v>0</v>
      </c>
      <c r="C33" s="4">
        <f>C25+C29</f>
        <v>22710289.810000002</v>
      </c>
      <c r="D33" s="4">
        <f>D25+D29</f>
        <v>10625110.810000002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" customHeight="1" x14ac:dyDescent="0.3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3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3">
      <c r="A48" s="98" t="s">
        <v>224</v>
      </c>
      <c r="B48" s="99">
        <f>B9</f>
        <v>162798010</v>
      </c>
      <c r="C48" s="99">
        <f>C9</f>
        <v>58731781.5</v>
      </c>
      <c r="D48" s="99">
        <f>D9</f>
        <v>46646275.5</v>
      </c>
    </row>
    <row r="49" spans="1:4" x14ac:dyDescent="0.3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201</v>
      </c>
      <c r="B53" s="49">
        <f>B14</f>
        <v>162798010</v>
      </c>
      <c r="C53" s="49">
        <f>C14</f>
        <v>36021491.689999998</v>
      </c>
      <c r="D53" s="49">
        <f>D14</f>
        <v>36021164.689999998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204</v>
      </c>
      <c r="B55" s="23">
        <v>0</v>
      </c>
      <c r="C55" s="49">
        <f>C18</f>
        <v>3185135.62</v>
      </c>
      <c r="D55" s="49">
        <f>D18</f>
        <v>3185135.62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226</v>
      </c>
      <c r="B57" s="4">
        <f>B48+B49-B53+B55</f>
        <v>0</v>
      </c>
      <c r="C57" s="4">
        <f>C48+C49-C53+C55</f>
        <v>25895425.430000003</v>
      </c>
      <c r="D57" s="4">
        <f>D48+D49-D53+D55</f>
        <v>13810246.430000003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227</v>
      </c>
      <c r="B59" s="4">
        <f>B57-B49</f>
        <v>0</v>
      </c>
      <c r="C59" s="4">
        <f>C57-C49</f>
        <v>25895425.430000003</v>
      </c>
      <c r="D59" s="4">
        <f>D57-D49</f>
        <v>13810246.430000003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3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9:D25 B18 B16:D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B39" sqref="B39:G39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49" t="s">
        <v>232</v>
      </c>
      <c r="B1" s="150"/>
      <c r="C1" s="150"/>
      <c r="D1" s="150"/>
      <c r="E1" s="150"/>
      <c r="F1" s="150"/>
      <c r="G1" s="151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233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3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2" t="s">
        <v>234</v>
      </c>
      <c r="B6" s="154" t="s">
        <v>235</v>
      </c>
      <c r="C6" s="154"/>
      <c r="D6" s="154"/>
      <c r="E6" s="154"/>
      <c r="F6" s="154"/>
      <c r="G6" s="154" t="s">
        <v>236</v>
      </c>
    </row>
    <row r="7" spans="1:7" ht="28.8" x14ac:dyDescent="0.3">
      <c r="A7" s="153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4"/>
    </row>
    <row r="8" spans="1:7" x14ac:dyDescent="0.3">
      <c r="A8" s="27" t="s">
        <v>241</v>
      </c>
      <c r="B8" s="94"/>
      <c r="C8" s="94"/>
      <c r="D8" s="94"/>
      <c r="E8" s="94"/>
      <c r="F8" s="94"/>
      <c r="G8" s="94"/>
    </row>
    <row r="9" spans="1:7" x14ac:dyDescent="0.3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245</v>
      </c>
      <c r="B12" s="49">
        <v>3580000.0043000001</v>
      </c>
      <c r="C12" s="49">
        <v>0</v>
      </c>
      <c r="D12" s="49">
        <v>3580000.0043000001</v>
      </c>
      <c r="E12" s="49">
        <v>1698074.5</v>
      </c>
      <c r="F12" s="49">
        <v>1698074.5</v>
      </c>
      <c r="G12" s="49">
        <v>-1881925.5043000001</v>
      </c>
    </row>
    <row r="13" spans="1:7" x14ac:dyDescent="0.3">
      <c r="A13" s="60" t="s">
        <v>246</v>
      </c>
      <c r="B13" s="49">
        <v>6850000</v>
      </c>
      <c r="C13" s="49">
        <v>0</v>
      </c>
      <c r="D13" s="49">
        <v>6850000</v>
      </c>
      <c r="E13" s="49">
        <v>2339911.8199999998</v>
      </c>
      <c r="F13" s="49">
        <v>2339911.8199999998</v>
      </c>
      <c r="G13" s="49">
        <v>-4510088.18</v>
      </c>
    </row>
    <row r="14" spans="1:7" x14ac:dyDescent="0.3">
      <c r="A14" s="60" t="s">
        <v>247</v>
      </c>
      <c r="B14" s="49">
        <v>1226943</v>
      </c>
      <c r="C14" s="49">
        <v>56946.850000000093</v>
      </c>
      <c r="D14" s="49">
        <v>1283889.8500000001</v>
      </c>
      <c r="E14" s="49">
        <v>223021.18</v>
      </c>
      <c r="F14" s="49">
        <v>223021.18</v>
      </c>
      <c r="G14" s="49">
        <v>-1003921.8200000001</v>
      </c>
    </row>
    <row r="15" spans="1:7" x14ac:dyDescent="0.3">
      <c r="A15" s="60" t="s">
        <v>248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3">
      <c r="A16" s="95" t="s">
        <v>249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261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3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267</v>
      </c>
      <c r="B34" s="49">
        <v>145026067</v>
      </c>
      <c r="C34" s="49">
        <v>0</v>
      </c>
      <c r="D34" s="49">
        <v>145026067</v>
      </c>
      <c r="E34" s="49">
        <v>48342024</v>
      </c>
      <c r="F34" s="49">
        <v>36256518</v>
      </c>
      <c r="G34" s="49">
        <v>-108769549</v>
      </c>
    </row>
    <row r="35" spans="1:7" ht="14.4" customHeight="1" x14ac:dyDescent="0.3">
      <c r="A35" s="60" t="s">
        <v>268</v>
      </c>
      <c r="B35" s="49">
        <f t="shared" ref="B35:G35" si="5">B36</f>
        <v>6115000</v>
      </c>
      <c r="C35" s="49">
        <f t="shared" si="5"/>
        <v>13750</v>
      </c>
      <c r="D35" s="49">
        <f t="shared" si="5"/>
        <v>6128750</v>
      </c>
      <c r="E35" s="49">
        <f t="shared" si="5"/>
        <v>6128750</v>
      </c>
      <c r="F35" s="49">
        <f t="shared" si="5"/>
        <v>6128750</v>
      </c>
      <c r="G35" s="49">
        <f t="shared" si="5"/>
        <v>13750</v>
      </c>
    </row>
    <row r="36" spans="1:7" ht="14.4" customHeight="1" x14ac:dyDescent="0.3">
      <c r="A36" s="80" t="s">
        <v>269</v>
      </c>
      <c r="B36" s="49">
        <v>6115000</v>
      </c>
      <c r="C36" s="49">
        <v>13750</v>
      </c>
      <c r="D36" s="49">
        <v>6128750</v>
      </c>
      <c r="E36" s="49">
        <v>6128750</v>
      </c>
      <c r="F36" s="49">
        <v>6128750</v>
      </c>
      <c r="G36" s="49">
        <v>13750</v>
      </c>
    </row>
    <row r="37" spans="1:7" ht="14.4" customHeight="1" x14ac:dyDescent="0.3">
      <c r="A37" s="60" t="s">
        <v>270</v>
      </c>
      <c r="B37" s="49">
        <f t="shared" ref="B37:G37" si="6">B38+B39</f>
        <v>0</v>
      </c>
      <c r="C37" s="49">
        <f t="shared" si="6"/>
        <v>3185135.62</v>
      </c>
      <c r="D37" s="49">
        <f t="shared" si="6"/>
        <v>3185135.62</v>
      </c>
      <c r="E37" s="49">
        <f t="shared" si="6"/>
        <v>3185135.62</v>
      </c>
      <c r="F37" s="49">
        <f t="shared" si="6"/>
        <v>3185135.62</v>
      </c>
      <c r="G37" s="49">
        <f t="shared" si="6"/>
        <v>3185135.62</v>
      </c>
    </row>
    <row r="38" spans="1:7" x14ac:dyDescent="0.3">
      <c r="A38" s="80" t="s">
        <v>271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272</v>
      </c>
      <c r="B39" s="49">
        <v>0</v>
      </c>
      <c r="C39" s="49">
        <v>3185135.62</v>
      </c>
      <c r="D39" s="49">
        <v>3185135.62</v>
      </c>
      <c r="E39" s="49">
        <v>3185135.62</v>
      </c>
      <c r="F39" s="49">
        <v>3185135.62</v>
      </c>
      <c r="G39" s="49">
        <v>3185135.62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273</v>
      </c>
      <c r="B41" s="4">
        <f t="shared" ref="B41:G41" si="7">SUM(B9,B10,B11,B12,B13,B14,B15,B16,B28,B34,B35,B37)</f>
        <v>162798010.0043</v>
      </c>
      <c r="C41" s="4">
        <f t="shared" si="7"/>
        <v>3255832.47</v>
      </c>
      <c r="D41" s="4">
        <f t="shared" si="7"/>
        <v>166053842.4743</v>
      </c>
      <c r="E41" s="4">
        <f t="shared" si="7"/>
        <v>61916917.119999997</v>
      </c>
      <c r="F41" s="4">
        <f t="shared" si="7"/>
        <v>49831411.119999997</v>
      </c>
      <c r="G41" s="4">
        <f t="shared" si="7"/>
        <v>-112966598.88429999</v>
      </c>
    </row>
    <row r="42" spans="1:7" x14ac:dyDescent="0.3">
      <c r="A42" s="3" t="s">
        <v>274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275</v>
      </c>
      <c r="B44" s="51"/>
      <c r="C44" s="51"/>
      <c r="D44" s="51"/>
      <c r="E44" s="51"/>
      <c r="F44" s="51"/>
      <c r="G44" s="51"/>
    </row>
    <row r="45" spans="1:7" x14ac:dyDescent="0.3">
      <c r="A45" s="60" t="s">
        <v>276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281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285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290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295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296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298</v>
      </c>
      <c r="B70" s="4">
        <f t="shared" ref="B70:G70" si="16">B41+B65+B67</f>
        <v>162798010.0043</v>
      </c>
      <c r="C70" s="4">
        <f t="shared" si="16"/>
        <v>3255832.47</v>
      </c>
      <c r="D70" s="4">
        <f t="shared" si="16"/>
        <v>166053842.4743</v>
      </c>
      <c r="E70" s="4">
        <f t="shared" si="16"/>
        <v>61916917.119999997</v>
      </c>
      <c r="F70" s="4">
        <f t="shared" si="16"/>
        <v>49831411.119999997</v>
      </c>
      <c r="G70" s="4">
        <f t="shared" si="16"/>
        <v>-112966598.88429999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299</v>
      </c>
      <c r="B72" s="51"/>
      <c r="C72" s="51"/>
      <c r="D72" s="51"/>
      <c r="E72" s="51"/>
      <c r="F72" s="51"/>
      <c r="G72" s="51"/>
    </row>
    <row r="73" spans="1:7" x14ac:dyDescent="0.3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302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1 G60:G76 G55:G58 G38 G15 B35:F35 B37:F38 G40:G53 B40:F58" unlockedFormula="1"/>
    <ignoredError sqref="B28:F28 B59:F59" formulaRange="1" unlockedFormula="1"/>
    <ignoredError sqref="G59 G54 G16:G33 G35 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3"/>
  <sheetViews>
    <sheetView showGridLines="0" topLeftCell="A82" zoomScale="85" zoomScaleNormal="85" workbookViewId="0">
      <selection activeCell="B84" sqref="B84:G84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157" t="s">
        <v>303</v>
      </c>
      <c r="B1" s="150"/>
      <c r="C1" s="150"/>
      <c r="D1" s="150"/>
      <c r="E1" s="150"/>
      <c r="F1" s="150"/>
      <c r="G1" s="151"/>
    </row>
    <row r="2" spans="1:7" x14ac:dyDescent="0.3">
      <c r="A2" s="129" t="str">
        <f>'Formato 1'!A2</f>
        <v>Sistema para el Desarrollo Integral de la Familia en el Municipio de León, Gto.</v>
      </c>
      <c r="B2" s="129"/>
      <c r="C2" s="129"/>
      <c r="D2" s="129"/>
      <c r="E2" s="129"/>
      <c r="F2" s="129"/>
      <c r="G2" s="129"/>
    </row>
    <row r="3" spans="1:7" x14ac:dyDescent="0.3">
      <c r="A3" s="130" t="s">
        <v>304</v>
      </c>
      <c r="B3" s="130"/>
      <c r="C3" s="130"/>
      <c r="D3" s="130"/>
      <c r="E3" s="130"/>
      <c r="F3" s="130"/>
      <c r="G3" s="130"/>
    </row>
    <row r="4" spans="1:7" x14ac:dyDescent="0.3">
      <c r="A4" s="130" t="s">
        <v>305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3</v>
      </c>
      <c r="B6" s="131"/>
      <c r="C6" s="131"/>
      <c r="D6" s="131"/>
      <c r="E6" s="131"/>
      <c r="F6" s="131"/>
      <c r="G6" s="131"/>
    </row>
    <row r="7" spans="1:7" x14ac:dyDescent="0.3">
      <c r="A7" s="155" t="s">
        <v>7</v>
      </c>
      <c r="B7" s="155" t="s">
        <v>306</v>
      </c>
      <c r="C7" s="155"/>
      <c r="D7" s="155"/>
      <c r="E7" s="155"/>
      <c r="F7" s="155"/>
      <c r="G7" s="156" t="s">
        <v>307</v>
      </c>
    </row>
    <row r="8" spans="1:7" ht="28.8" x14ac:dyDescent="0.3">
      <c r="A8" s="155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5"/>
    </row>
    <row r="9" spans="1:7" x14ac:dyDescent="0.3">
      <c r="A9" s="28" t="s">
        <v>312</v>
      </c>
      <c r="B9" s="86">
        <f t="shared" ref="B9:G9" si="0">SUM(B10,B18,B28,B38,B48,B58,B62,B71,B75)</f>
        <v>156683010</v>
      </c>
      <c r="C9" s="86">
        <f t="shared" si="0"/>
        <v>3245582.4699999993</v>
      </c>
      <c r="D9" s="86">
        <f t="shared" si="0"/>
        <v>159928592.46999997</v>
      </c>
      <c r="E9" s="86">
        <f t="shared" si="0"/>
        <v>35989714.240000002</v>
      </c>
      <c r="F9" s="86">
        <f t="shared" si="0"/>
        <v>35989387.240000002</v>
      </c>
      <c r="G9" s="86">
        <f t="shared" si="0"/>
        <v>123938878.22999999</v>
      </c>
    </row>
    <row r="10" spans="1:7" x14ac:dyDescent="0.3">
      <c r="A10" s="87" t="s">
        <v>313</v>
      </c>
      <c r="B10" s="86">
        <f t="shared" ref="B10:G10" si="1">SUM(B11:B17)</f>
        <v>133245990.80999999</v>
      </c>
      <c r="C10" s="86">
        <f t="shared" si="1"/>
        <v>0</v>
      </c>
      <c r="D10" s="86">
        <f t="shared" si="1"/>
        <v>133245990.80999999</v>
      </c>
      <c r="E10" s="86">
        <f t="shared" si="1"/>
        <v>28338821.460000005</v>
      </c>
      <c r="F10" s="86">
        <f t="shared" si="1"/>
        <v>28338821.460000005</v>
      </c>
      <c r="G10" s="86">
        <f t="shared" si="1"/>
        <v>104907169.34999999</v>
      </c>
    </row>
    <row r="11" spans="1:7" x14ac:dyDescent="0.3">
      <c r="A11" s="88" t="s">
        <v>314</v>
      </c>
      <c r="B11" s="77">
        <v>86553017.909999996</v>
      </c>
      <c r="C11" s="77">
        <v>-117500</v>
      </c>
      <c r="D11" s="77">
        <v>86435517.909999996</v>
      </c>
      <c r="E11" s="77">
        <v>18014172.080000002</v>
      </c>
      <c r="F11" s="77">
        <v>18014172.080000002</v>
      </c>
      <c r="G11" s="77">
        <v>68421345.829999998</v>
      </c>
    </row>
    <row r="12" spans="1:7" x14ac:dyDescent="0.3">
      <c r="A12" s="88" t="s">
        <v>315</v>
      </c>
      <c r="B12" s="77"/>
      <c r="C12" s="77">
        <v>0</v>
      </c>
      <c r="D12" s="77"/>
      <c r="E12" s="77"/>
      <c r="F12" s="77"/>
      <c r="G12" s="77">
        <v>0</v>
      </c>
    </row>
    <row r="13" spans="1:7" x14ac:dyDescent="0.3">
      <c r="A13" s="88" t="s">
        <v>316</v>
      </c>
      <c r="B13" s="77">
        <v>12720338.35</v>
      </c>
      <c r="C13" s="77">
        <v>448500</v>
      </c>
      <c r="D13" s="77">
        <v>13168838.35</v>
      </c>
      <c r="E13" s="77">
        <v>3328910.7000000007</v>
      </c>
      <c r="F13" s="77">
        <v>3328910.7000000007</v>
      </c>
      <c r="G13" s="77">
        <v>9839927.6499999985</v>
      </c>
    </row>
    <row r="14" spans="1:7" x14ac:dyDescent="0.3">
      <c r="A14" s="88" t="s">
        <v>317</v>
      </c>
      <c r="B14" s="77">
        <v>22030683.460000001</v>
      </c>
      <c r="C14" s="77">
        <v>-240000</v>
      </c>
      <c r="D14" s="77">
        <v>21790683.460000001</v>
      </c>
      <c r="E14" s="77">
        <v>4718086.0100000007</v>
      </c>
      <c r="F14" s="77">
        <v>4718086.0100000007</v>
      </c>
      <c r="G14" s="77">
        <v>17072597.449999999</v>
      </c>
    </row>
    <row r="15" spans="1:7" x14ac:dyDescent="0.3">
      <c r="A15" s="88" t="s">
        <v>318</v>
      </c>
      <c r="B15" s="77">
        <v>11941951.089999994</v>
      </c>
      <c r="C15" s="77">
        <v>-91000</v>
      </c>
      <c r="D15" s="77">
        <v>11850951.089999994</v>
      </c>
      <c r="E15" s="77">
        <v>2277652.6700000004</v>
      </c>
      <c r="F15" s="77">
        <v>2277652.6700000004</v>
      </c>
      <c r="G15" s="77">
        <v>9573298.4199999943</v>
      </c>
    </row>
    <row r="16" spans="1:7" x14ac:dyDescent="0.3">
      <c r="A16" s="88" t="s">
        <v>319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ref="G16:G17" si="2">D16-E16</f>
        <v>0</v>
      </c>
    </row>
    <row r="17" spans="1:7" x14ac:dyDescent="0.3">
      <c r="A17" s="88" t="s">
        <v>320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3">
      <c r="A18" s="87" t="s">
        <v>321</v>
      </c>
      <c r="B18" s="86">
        <f t="shared" ref="B18:G18" si="3">SUM(B19:B27)</f>
        <v>2622009.6</v>
      </c>
      <c r="C18" s="86">
        <f t="shared" si="3"/>
        <v>461729.60999999987</v>
      </c>
      <c r="D18" s="86">
        <f t="shared" si="3"/>
        <v>3083739.2100000004</v>
      </c>
      <c r="E18" s="86">
        <f t="shared" si="3"/>
        <v>1934785.59</v>
      </c>
      <c r="F18" s="86">
        <f t="shared" si="3"/>
        <v>1934458.59</v>
      </c>
      <c r="G18" s="86">
        <f t="shared" si="3"/>
        <v>1148953.6199999999</v>
      </c>
    </row>
    <row r="19" spans="1:7" x14ac:dyDescent="0.3">
      <c r="A19" s="88" t="s">
        <v>322</v>
      </c>
      <c r="B19" s="77">
        <v>868000</v>
      </c>
      <c r="C19" s="77">
        <v>60704.15</v>
      </c>
      <c r="D19" s="77">
        <v>928704.15</v>
      </c>
      <c r="E19" s="77">
        <v>561613.67000000004</v>
      </c>
      <c r="F19" s="77">
        <v>561613.67000000004</v>
      </c>
      <c r="G19" s="77">
        <f>D19-E19</f>
        <v>367090.48</v>
      </c>
    </row>
    <row r="20" spans="1:7" x14ac:dyDescent="0.3">
      <c r="A20" s="88" t="s">
        <v>323</v>
      </c>
      <c r="B20" s="77">
        <v>702009.6</v>
      </c>
      <c r="C20" s="77">
        <v>232200.5</v>
      </c>
      <c r="D20" s="77">
        <v>934210.1</v>
      </c>
      <c r="E20" s="77">
        <v>665515.06000000006</v>
      </c>
      <c r="F20" s="77">
        <v>665515.06000000006</v>
      </c>
      <c r="G20" s="77">
        <f t="shared" ref="G20:G37" si="4">D20-E20</f>
        <v>268695.03999999992</v>
      </c>
    </row>
    <row r="21" spans="1:7" x14ac:dyDescent="0.3">
      <c r="A21" s="88" t="s">
        <v>324</v>
      </c>
      <c r="B21" s="77"/>
      <c r="C21" s="77">
        <v>0</v>
      </c>
      <c r="D21" s="77"/>
      <c r="E21" s="77"/>
      <c r="F21" s="77"/>
      <c r="G21" s="77">
        <f t="shared" si="4"/>
        <v>0</v>
      </c>
    </row>
    <row r="22" spans="1:7" x14ac:dyDescent="0.3">
      <c r="A22" s="88" t="s">
        <v>325</v>
      </c>
      <c r="B22" s="77">
        <v>269000.00000000006</v>
      </c>
      <c r="C22" s="77">
        <v>33021.869999999995</v>
      </c>
      <c r="D22" s="77">
        <v>302021.87000000005</v>
      </c>
      <c r="E22" s="77">
        <v>176455.95</v>
      </c>
      <c r="F22" s="77">
        <v>176455.95</v>
      </c>
      <c r="G22" s="77">
        <f t="shared" si="4"/>
        <v>125565.92000000004</v>
      </c>
    </row>
    <row r="23" spans="1:7" x14ac:dyDescent="0.3">
      <c r="A23" s="88" t="s">
        <v>326</v>
      </c>
      <c r="B23" s="77">
        <v>123000</v>
      </c>
      <c r="C23" s="77">
        <v>13500</v>
      </c>
      <c r="D23" s="77">
        <v>136500</v>
      </c>
      <c r="E23" s="77">
        <v>32392.12</v>
      </c>
      <c r="F23" s="77">
        <v>32337.120000000003</v>
      </c>
      <c r="G23" s="77">
        <f t="shared" si="4"/>
        <v>104107.88</v>
      </c>
    </row>
    <row r="24" spans="1:7" x14ac:dyDescent="0.3">
      <c r="A24" s="88" t="s">
        <v>327</v>
      </c>
      <c r="B24" s="77">
        <v>600000.00000000012</v>
      </c>
      <c r="C24" s="77">
        <v>-13800.000000000116</v>
      </c>
      <c r="D24" s="77">
        <v>586200</v>
      </c>
      <c r="E24" s="77">
        <v>342212.11</v>
      </c>
      <c r="F24" s="77">
        <v>342212.11</v>
      </c>
      <c r="G24" s="77">
        <f t="shared" si="4"/>
        <v>243987.89</v>
      </c>
    </row>
    <row r="25" spans="1:7" x14ac:dyDescent="0.3">
      <c r="A25" s="88" t="s">
        <v>328</v>
      </c>
      <c r="B25" s="77">
        <v>0</v>
      </c>
      <c r="C25" s="77">
        <v>96260.72</v>
      </c>
      <c r="D25" s="77">
        <v>96260.72</v>
      </c>
      <c r="E25" s="77">
        <v>94636.19</v>
      </c>
      <c r="F25" s="77">
        <v>94364.19</v>
      </c>
      <c r="G25" s="77">
        <f t="shared" si="4"/>
        <v>1624.5299999999988</v>
      </c>
    </row>
    <row r="26" spans="1:7" x14ac:dyDescent="0.3">
      <c r="A26" s="88" t="s">
        <v>329</v>
      </c>
      <c r="B26" s="77"/>
      <c r="C26" s="77">
        <v>0</v>
      </c>
      <c r="D26" s="77"/>
      <c r="E26" s="77"/>
      <c r="F26" s="77"/>
      <c r="G26" s="77">
        <f t="shared" si="4"/>
        <v>0</v>
      </c>
    </row>
    <row r="27" spans="1:7" x14ac:dyDescent="0.3">
      <c r="A27" s="88" t="s">
        <v>330</v>
      </c>
      <c r="B27" s="77">
        <v>60000</v>
      </c>
      <c r="C27" s="77">
        <v>39842.369999999995</v>
      </c>
      <c r="D27" s="77">
        <v>99842.37</v>
      </c>
      <c r="E27" s="77">
        <v>61960.49</v>
      </c>
      <c r="F27" s="77">
        <v>61960.49</v>
      </c>
      <c r="G27" s="77">
        <f t="shared" si="4"/>
        <v>37881.879999999997</v>
      </c>
    </row>
    <row r="28" spans="1:7" x14ac:dyDescent="0.3">
      <c r="A28" s="87" t="s">
        <v>331</v>
      </c>
      <c r="B28" s="86">
        <f t="shared" ref="B28:G28" si="5">SUM(B29:B37)</f>
        <v>19065009.59</v>
      </c>
      <c r="C28" s="86">
        <f t="shared" si="5"/>
        <v>1930988.1999999993</v>
      </c>
      <c r="D28" s="86">
        <f t="shared" si="5"/>
        <v>20995997.789999999</v>
      </c>
      <c r="E28" s="86">
        <f t="shared" si="5"/>
        <v>3980778.57</v>
      </c>
      <c r="F28" s="86">
        <f t="shared" si="5"/>
        <v>3980778.57</v>
      </c>
      <c r="G28" s="86">
        <f t="shared" si="5"/>
        <v>17015219.219999999</v>
      </c>
    </row>
    <row r="29" spans="1:7" x14ac:dyDescent="0.3">
      <c r="A29" s="88" t="s">
        <v>332</v>
      </c>
      <c r="B29" s="77">
        <v>1397999.9999999998</v>
      </c>
      <c r="C29" s="77">
        <v>34983.060000000289</v>
      </c>
      <c r="D29" s="77">
        <v>1432983.06</v>
      </c>
      <c r="E29" s="77">
        <v>474005.67</v>
      </c>
      <c r="F29" s="77">
        <v>474005.67</v>
      </c>
      <c r="G29" s="77">
        <f t="shared" si="4"/>
        <v>958977.39000000013</v>
      </c>
    </row>
    <row r="30" spans="1:7" x14ac:dyDescent="0.3">
      <c r="A30" s="88" t="s">
        <v>333</v>
      </c>
      <c r="B30" s="77">
        <v>0</v>
      </c>
      <c r="C30" s="77">
        <v>17750</v>
      </c>
      <c r="D30" s="77">
        <v>17750</v>
      </c>
      <c r="E30" s="77">
        <v>14275.130000000001</v>
      </c>
      <c r="F30" s="77">
        <v>14275.130000000001</v>
      </c>
      <c r="G30" s="77">
        <f t="shared" si="4"/>
        <v>3474.869999999999</v>
      </c>
    </row>
    <row r="31" spans="1:7" x14ac:dyDescent="0.3">
      <c r="A31" s="88" t="s">
        <v>334</v>
      </c>
      <c r="B31" s="77">
        <v>11639000</v>
      </c>
      <c r="C31" s="77">
        <v>124390.95999999903</v>
      </c>
      <c r="D31" s="77">
        <v>11763390.959999999</v>
      </c>
      <c r="E31" s="77">
        <v>1881635.89</v>
      </c>
      <c r="F31" s="77">
        <v>1881635.89</v>
      </c>
      <c r="G31" s="77">
        <f t="shared" si="4"/>
        <v>9881755.0699999984</v>
      </c>
    </row>
    <row r="32" spans="1:7" x14ac:dyDescent="0.3">
      <c r="A32" s="88" t="s">
        <v>335</v>
      </c>
      <c r="B32" s="77">
        <v>390000</v>
      </c>
      <c r="C32" s="77">
        <v>-68900</v>
      </c>
      <c r="D32" s="77">
        <v>321100</v>
      </c>
      <c r="E32" s="77">
        <v>24782.639999999999</v>
      </c>
      <c r="F32" s="77">
        <v>24782.639999999999</v>
      </c>
      <c r="G32" s="77">
        <f t="shared" si="4"/>
        <v>296317.36</v>
      </c>
    </row>
    <row r="33" spans="1:7" ht="14.4" customHeight="1" x14ac:dyDescent="0.3">
      <c r="A33" s="88" t="s">
        <v>336</v>
      </c>
      <c r="B33" s="77">
        <v>3200000</v>
      </c>
      <c r="C33" s="77">
        <f>D33-B33</f>
        <v>1673359.38</v>
      </c>
      <c r="D33" s="77">
        <f>6973359.38-2100000</f>
        <v>4873359.38</v>
      </c>
      <c r="E33" s="77">
        <f>467798.5-31777.45</f>
        <v>436021.05</v>
      </c>
      <c r="F33" s="77">
        <f>467798.5-31777.45</f>
        <v>436021.05</v>
      </c>
      <c r="G33" s="77">
        <f t="shared" si="4"/>
        <v>4437338.33</v>
      </c>
    </row>
    <row r="34" spans="1:7" ht="14.4" customHeight="1" x14ac:dyDescent="0.3">
      <c r="A34" s="88" t="s">
        <v>337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f t="shared" si="4"/>
        <v>0</v>
      </c>
    </row>
    <row r="35" spans="1:7" ht="14.4" customHeight="1" x14ac:dyDescent="0.3">
      <c r="A35" s="88" t="s">
        <v>338</v>
      </c>
      <c r="B35" s="77">
        <v>333009.59999999998</v>
      </c>
      <c r="C35" s="77">
        <v>-9200</v>
      </c>
      <c r="D35" s="77">
        <v>323809.59999999998</v>
      </c>
      <c r="E35" s="77">
        <v>95182</v>
      </c>
      <c r="F35" s="77">
        <v>95182</v>
      </c>
      <c r="G35" s="77">
        <f t="shared" si="4"/>
        <v>228627.59999999998</v>
      </c>
    </row>
    <row r="36" spans="1:7" ht="14.4" customHeight="1" x14ac:dyDescent="0.3">
      <c r="A36" s="88" t="s">
        <v>339</v>
      </c>
      <c r="B36" s="77">
        <v>1270000.02</v>
      </c>
      <c r="C36" s="77">
        <v>142404.80000000005</v>
      </c>
      <c r="D36" s="77">
        <v>1412404.82</v>
      </c>
      <c r="E36" s="77">
        <v>482326.61</v>
      </c>
      <c r="F36" s="77">
        <v>482326.61</v>
      </c>
      <c r="G36" s="77">
        <f t="shared" si="4"/>
        <v>930078.21000000008</v>
      </c>
    </row>
    <row r="37" spans="1:7" ht="14.4" customHeight="1" x14ac:dyDescent="0.3">
      <c r="A37" s="88" t="s">
        <v>340</v>
      </c>
      <c r="B37" s="77">
        <v>834999.97</v>
      </c>
      <c r="C37" s="77">
        <v>16200</v>
      </c>
      <c r="D37" s="77">
        <v>851199.97</v>
      </c>
      <c r="E37" s="77">
        <v>572549.57999999996</v>
      </c>
      <c r="F37" s="77">
        <v>572549.57999999996</v>
      </c>
      <c r="G37" s="77">
        <f t="shared" si="4"/>
        <v>278650.39</v>
      </c>
    </row>
    <row r="38" spans="1:7" x14ac:dyDescent="0.3">
      <c r="A38" s="87" t="s">
        <v>341</v>
      </c>
      <c r="B38" s="86">
        <f t="shared" ref="B38:G38" si="6">SUM(B39:B47)</f>
        <v>1750000</v>
      </c>
      <c r="C38" s="86">
        <f t="shared" si="6"/>
        <v>704307.74000000022</v>
      </c>
      <c r="D38" s="86">
        <f t="shared" si="6"/>
        <v>2454307.7400000002</v>
      </c>
      <c r="E38" s="86">
        <f t="shared" si="6"/>
        <v>1604999.3</v>
      </c>
      <c r="F38" s="86">
        <f t="shared" si="6"/>
        <v>1604999.3</v>
      </c>
      <c r="G38" s="86">
        <f t="shared" si="6"/>
        <v>849308.44000000018</v>
      </c>
    </row>
    <row r="39" spans="1:7" x14ac:dyDescent="0.3">
      <c r="A39" s="88" t="s">
        <v>342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3">
      <c r="A40" s="88" t="s">
        <v>343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7">D40-E40</f>
        <v>0</v>
      </c>
    </row>
    <row r="41" spans="1:7" x14ac:dyDescent="0.3">
      <c r="A41" s="88" t="s">
        <v>344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7"/>
        <v>0</v>
      </c>
    </row>
    <row r="42" spans="1:7" x14ac:dyDescent="0.3">
      <c r="A42" s="88" t="s">
        <v>345</v>
      </c>
      <c r="B42" s="77">
        <f>1750000</f>
        <v>1750000</v>
      </c>
      <c r="C42" s="77">
        <f t="shared" ref="C42" si="8">D42-B42</f>
        <v>704307.74000000022</v>
      </c>
      <c r="D42" s="77">
        <f>3480057.74-500000-528750+3000</f>
        <v>2454307.7400000002</v>
      </c>
      <c r="E42" s="77">
        <v>1604999.3</v>
      </c>
      <c r="F42" s="77">
        <v>1604999.3</v>
      </c>
      <c r="G42" s="77">
        <f t="shared" si="7"/>
        <v>849308.44000000018</v>
      </c>
    </row>
    <row r="43" spans="1:7" x14ac:dyDescent="0.3">
      <c r="A43" s="88" t="s">
        <v>346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7"/>
        <v>0</v>
      </c>
    </row>
    <row r="44" spans="1:7" x14ac:dyDescent="0.3">
      <c r="A44" s="88" t="s">
        <v>347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7"/>
        <v>0</v>
      </c>
    </row>
    <row r="45" spans="1:7" x14ac:dyDescent="0.3">
      <c r="A45" s="88" t="s">
        <v>348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7"/>
        <v>0</v>
      </c>
    </row>
    <row r="46" spans="1:7" x14ac:dyDescent="0.3">
      <c r="A46" s="88" t="s">
        <v>349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7"/>
        <v>0</v>
      </c>
    </row>
    <row r="47" spans="1:7" x14ac:dyDescent="0.3">
      <c r="A47" s="88" t="s">
        <v>350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7"/>
        <v>0</v>
      </c>
    </row>
    <row r="48" spans="1:7" x14ac:dyDescent="0.3">
      <c r="A48" s="87" t="s">
        <v>351</v>
      </c>
      <c r="B48" s="86">
        <f t="shared" ref="B48:G48" si="9">SUM(B49:B57)</f>
        <v>0</v>
      </c>
      <c r="C48" s="86">
        <f t="shared" si="9"/>
        <v>148556.91999999998</v>
      </c>
      <c r="D48" s="86">
        <f t="shared" si="9"/>
        <v>148556.91999999998</v>
      </c>
      <c r="E48" s="86">
        <f t="shared" si="9"/>
        <v>130329.32</v>
      </c>
      <c r="F48" s="86">
        <f t="shared" si="9"/>
        <v>130329.32</v>
      </c>
      <c r="G48" s="86">
        <f t="shared" si="9"/>
        <v>18227.599999999991</v>
      </c>
    </row>
    <row r="49" spans="1:7" x14ac:dyDescent="0.3">
      <c r="A49" s="88" t="s">
        <v>352</v>
      </c>
      <c r="B49" s="77"/>
      <c r="C49" s="77">
        <v>125240.92</v>
      </c>
      <c r="D49" s="77">
        <v>125240.92</v>
      </c>
      <c r="E49" s="77">
        <v>107013.32</v>
      </c>
      <c r="F49" s="77">
        <v>107013.32</v>
      </c>
      <c r="G49" s="77">
        <v>18227.599999999991</v>
      </c>
    </row>
    <row r="50" spans="1:7" x14ac:dyDescent="0.3">
      <c r="A50" s="88" t="s">
        <v>353</v>
      </c>
      <c r="B50" s="77"/>
      <c r="C50" s="77">
        <v>0</v>
      </c>
      <c r="D50" s="77"/>
      <c r="E50" s="77"/>
      <c r="F50" s="77"/>
      <c r="G50" s="77">
        <v>0</v>
      </c>
    </row>
    <row r="51" spans="1:7" x14ac:dyDescent="0.3">
      <c r="A51" s="88" t="s">
        <v>354</v>
      </c>
      <c r="B51" s="77"/>
      <c r="C51" s="77">
        <v>0</v>
      </c>
      <c r="D51" s="77"/>
      <c r="E51" s="77"/>
      <c r="F51" s="77"/>
      <c r="G51" s="77">
        <v>0</v>
      </c>
    </row>
    <row r="52" spans="1:7" x14ac:dyDescent="0.3">
      <c r="A52" s="88" t="s">
        <v>355</v>
      </c>
      <c r="B52" s="77"/>
      <c r="C52" s="77">
        <v>0</v>
      </c>
      <c r="D52" s="77"/>
      <c r="E52" s="77"/>
      <c r="F52" s="77"/>
      <c r="G52" s="77">
        <v>0</v>
      </c>
    </row>
    <row r="53" spans="1:7" x14ac:dyDescent="0.3">
      <c r="A53" s="88" t="s">
        <v>356</v>
      </c>
      <c r="B53" s="77"/>
      <c r="C53" s="77">
        <v>0</v>
      </c>
      <c r="D53" s="77"/>
      <c r="E53" s="77"/>
      <c r="F53" s="77"/>
      <c r="G53" s="77">
        <v>0</v>
      </c>
    </row>
    <row r="54" spans="1:7" x14ac:dyDescent="0.3">
      <c r="A54" s="88" t="s">
        <v>357</v>
      </c>
      <c r="B54" s="77"/>
      <c r="C54" s="77">
        <v>23316</v>
      </c>
      <c r="D54" s="77">
        <v>23316</v>
      </c>
      <c r="E54" s="77">
        <v>23316</v>
      </c>
      <c r="F54" s="77">
        <v>23316</v>
      </c>
      <c r="G54" s="77">
        <v>0</v>
      </c>
    </row>
    <row r="55" spans="1:7" x14ac:dyDescent="0.3">
      <c r="A55" s="88" t="s">
        <v>358</v>
      </c>
      <c r="B55" s="77"/>
      <c r="C55" s="77"/>
      <c r="D55" s="77"/>
      <c r="E55" s="77"/>
      <c r="F55" s="77"/>
      <c r="G55" s="77">
        <v>0</v>
      </c>
    </row>
    <row r="56" spans="1:7" x14ac:dyDescent="0.3">
      <c r="A56" s="88" t="s">
        <v>359</v>
      </c>
      <c r="B56" s="77"/>
      <c r="C56" s="77"/>
      <c r="D56" s="77"/>
      <c r="E56" s="77"/>
      <c r="F56" s="77"/>
      <c r="G56" s="77">
        <v>0</v>
      </c>
    </row>
    <row r="57" spans="1:7" x14ac:dyDescent="0.3">
      <c r="A57" s="88" t="s">
        <v>360</v>
      </c>
      <c r="B57" s="77"/>
      <c r="C57" s="77"/>
      <c r="D57" s="77"/>
      <c r="E57" s="77"/>
      <c r="F57" s="77"/>
      <c r="G57" s="77">
        <v>0</v>
      </c>
    </row>
    <row r="58" spans="1:7" x14ac:dyDescent="0.3">
      <c r="A58" s="87" t="s">
        <v>361</v>
      </c>
      <c r="B58" s="86">
        <f t="shared" ref="B58:G58" si="10">SUM(B59:B61)</f>
        <v>0</v>
      </c>
      <c r="C58" s="86">
        <f t="shared" si="10"/>
        <v>0</v>
      </c>
      <c r="D58" s="86">
        <f t="shared" si="10"/>
        <v>0</v>
      </c>
      <c r="E58" s="86">
        <f t="shared" si="10"/>
        <v>0</v>
      </c>
      <c r="F58" s="86">
        <f t="shared" si="10"/>
        <v>0</v>
      </c>
      <c r="G58" s="86">
        <f t="shared" si="10"/>
        <v>0</v>
      </c>
    </row>
    <row r="59" spans="1:7" x14ac:dyDescent="0.3">
      <c r="A59" s="88" t="s">
        <v>362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363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1">D60-E60</f>
        <v>0</v>
      </c>
    </row>
    <row r="61" spans="1:7" x14ac:dyDescent="0.3">
      <c r="A61" s="88" t="s">
        <v>364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1"/>
        <v>0</v>
      </c>
    </row>
    <row r="62" spans="1:7" x14ac:dyDescent="0.3">
      <c r="A62" s="87" t="s">
        <v>365</v>
      </c>
      <c r="B62" s="86">
        <f t="shared" ref="B62:G62" si="12">SUM(B63:B67,B69:B70)</f>
        <v>0</v>
      </c>
      <c r="C62" s="86">
        <f t="shared" si="12"/>
        <v>0</v>
      </c>
      <c r="D62" s="86">
        <f t="shared" si="12"/>
        <v>0</v>
      </c>
      <c r="E62" s="86">
        <f t="shared" si="12"/>
        <v>0</v>
      </c>
      <c r="F62" s="86">
        <f t="shared" si="12"/>
        <v>0</v>
      </c>
      <c r="G62" s="86">
        <f t="shared" si="12"/>
        <v>0</v>
      </c>
    </row>
    <row r="63" spans="1:7" x14ac:dyDescent="0.3">
      <c r="A63" s="88" t="s">
        <v>366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3">D64-E64</f>
        <v>0</v>
      </c>
    </row>
    <row r="65" spans="1:7" x14ac:dyDescent="0.3">
      <c r="A65" s="88" t="s">
        <v>368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3"/>
        <v>0</v>
      </c>
    </row>
    <row r="66" spans="1:7" x14ac:dyDescent="0.3">
      <c r="A66" s="88" t="s">
        <v>369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3"/>
        <v>0</v>
      </c>
    </row>
    <row r="67" spans="1:7" x14ac:dyDescent="0.3">
      <c r="A67" s="88" t="s">
        <v>370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3"/>
        <v>0</v>
      </c>
    </row>
    <row r="68" spans="1:7" x14ac:dyDescent="0.3">
      <c r="A68" s="88" t="s">
        <v>371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3"/>
        <v>0</v>
      </c>
    </row>
    <row r="69" spans="1:7" x14ac:dyDescent="0.3">
      <c r="A69" s="88" t="s">
        <v>372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3"/>
        <v>0</v>
      </c>
    </row>
    <row r="70" spans="1:7" x14ac:dyDescent="0.3">
      <c r="A70" s="88" t="s">
        <v>373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3"/>
        <v>0</v>
      </c>
    </row>
    <row r="71" spans="1:7" x14ac:dyDescent="0.3">
      <c r="A71" s="87" t="s">
        <v>374</v>
      </c>
      <c r="B71" s="86">
        <f t="shared" ref="B71:G71" si="14">SUM(B72:B74)</f>
        <v>0</v>
      </c>
      <c r="C71" s="86">
        <f t="shared" si="14"/>
        <v>0</v>
      </c>
      <c r="D71" s="86">
        <f t="shared" si="14"/>
        <v>0</v>
      </c>
      <c r="E71" s="86">
        <f t="shared" si="14"/>
        <v>0</v>
      </c>
      <c r="F71" s="86">
        <f t="shared" si="14"/>
        <v>0</v>
      </c>
      <c r="G71" s="86">
        <f t="shared" si="14"/>
        <v>0</v>
      </c>
    </row>
    <row r="72" spans="1:7" x14ac:dyDescent="0.3">
      <c r="A72" s="88" t="s">
        <v>375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376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5">D73-E73</f>
        <v>0</v>
      </c>
    </row>
    <row r="74" spans="1:7" x14ac:dyDescent="0.3">
      <c r="A74" s="88" t="s">
        <v>377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5"/>
        <v>0</v>
      </c>
    </row>
    <row r="75" spans="1:7" x14ac:dyDescent="0.3">
      <c r="A75" s="87" t="s">
        <v>378</v>
      </c>
      <c r="B75" s="86">
        <f t="shared" ref="B75:G75" si="16">SUM(B76:B82)</f>
        <v>0</v>
      </c>
      <c r="C75" s="86">
        <f t="shared" si="16"/>
        <v>0</v>
      </c>
      <c r="D75" s="86">
        <f t="shared" si="16"/>
        <v>0</v>
      </c>
      <c r="E75" s="86">
        <f t="shared" si="16"/>
        <v>0</v>
      </c>
      <c r="F75" s="86">
        <f t="shared" si="16"/>
        <v>0</v>
      </c>
      <c r="G75" s="86">
        <f t="shared" si="16"/>
        <v>0</v>
      </c>
    </row>
    <row r="76" spans="1:7" x14ac:dyDescent="0.3">
      <c r="A76" s="88" t="s">
        <v>379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380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7">D77-E77</f>
        <v>0</v>
      </c>
    </row>
    <row r="78" spans="1:7" x14ac:dyDescent="0.3">
      <c r="A78" s="88" t="s">
        <v>381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7"/>
        <v>0</v>
      </c>
    </row>
    <row r="79" spans="1:7" x14ac:dyDescent="0.3">
      <c r="A79" s="88" t="s">
        <v>382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7"/>
        <v>0</v>
      </c>
    </row>
    <row r="80" spans="1:7" x14ac:dyDescent="0.3">
      <c r="A80" s="88" t="s">
        <v>383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7"/>
        <v>0</v>
      </c>
    </row>
    <row r="81" spans="1:7" x14ac:dyDescent="0.3">
      <c r="A81" s="88" t="s">
        <v>384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7"/>
        <v>0</v>
      </c>
    </row>
    <row r="82" spans="1:7" x14ac:dyDescent="0.3">
      <c r="A82" s="88" t="s">
        <v>385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7"/>
        <v>0</v>
      </c>
    </row>
    <row r="83" spans="1:7" x14ac:dyDescent="0.3">
      <c r="A83" s="89"/>
      <c r="B83" s="77"/>
      <c r="C83" s="77"/>
      <c r="D83" s="77"/>
      <c r="E83" s="77"/>
      <c r="F83" s="77"/>
      <c r="G83" s="77"/>
    </row>
    <row r="84" spans="1:7" x14ac:dyDescent="0.3">
      <c r="A84" s="29" t="s">
        <v>386</v>
      </c>
      <c r="B84" s="86">
        <f t="shared" ref="B84:G84" si="18">SUM(B85,B93,B103,B113,B123,B133,B137,B146,B150)</f>
        <v>6115000</v>
      </c>
      <c r="C84" s="86">
        <f t="shared" si="18"/>
        <v>10750</v>
      </c>
      <c r="D84" s="86">
        <f t="shared" si="18"/>
        <v>6125750</v>
      </c>
      <c r="E84" s="86">
        <f t="shared" si="18"/>
        <v>31777.45</v>
      </c>
      <c r="F84" s="86">
        <f t="shared" si="18"/>
        <v>31777.45</v>
      </c>
      <c r="G84" s="86">
        <f t="shared" si="18"/>
        <v>6093972.5499999998</v>
      </c>
    </row>
    <row r="85" spans="1:7" x14ac:dyDescent="0.3">
      <c r="A85" s="87" t="s">
        <v>313</v>
      </c>
      <c r="B85" s="86">
        <f t="shared" ref="B85:G85" si="19">SUM(B86:B92)</f>
        <v>0</v>
      </c>
      <c r="C85" s="86">
        <f t="shared" si="19"/>
        <v>0</v>
      </c>
      <c r="D85" s="86">
        <f t="shared" si="19"/>
        <v>0</v>
      </c>
      <c r="E85" s="86">
        <f t="shared" si="19"/>
        <v>0</v>
      </c>
      <c r="F85" s="86">
        <f t="shared" si="19"/>
        <v>0</v>
      </c>
      <c r="G85" s="86">
        <f t="shared" si="19"/>
        <v>0</v>
      </c>
    </row>
    <row r="86" spans="1:7" x14ac:dyDescent="0.3">
      <c r="A86" s="88" t="s">
        <v>314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3">
      <c r="A87" s="88" t="s">
        <v>315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0">D87-E87</f>
        <v>0</v>
      </c>
    </row>
    <row r="88" spans="1:7" x14ac:dyDescent="0.3">
      <c r="A88" s="88" t="s">
        <v>316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0"/>
        <v>0</v>
      </c>
    </row>
    <row r="89" spans="1:7" x14ac:dyDescent="0.3">
      <c r="A89" s="88" t="s">
        <v>317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0"/>
        <v>0</v>
      </c>
    </row>
    <row r="90" spans="1:7" x14ac:dyDescent="0.3">
      <c r="A90" s="88" t="s">
        <v>318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0"/>
        <v>0</v>
      </c>
    </row>
    <row r="91" spans="1:7" x14ac:dyDescent="0.3">
      <c r="A91" s="88" t="s">
        <v>319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0"/>
        <v>0</v>
      </c>
    </row>
    <row r="92" spans="1:7" x14ac:dyDescent="0.3">
      <c r="A92" s="88" t="s">
        <v>320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0"/>
        <v>0</v>
      </c>
    </row>
    <row r="93" spans="1:7" x14ac:dyDescent="0.3">
      <c r="A93" s="87" t="s">
        <v>321</v>
      </c>
      <c r="B93" s="86">
        <f t="shared" ref="B93:G93" si="21">SUM(B94:B102)</f>
        <v>0</v>
      </c>
      <c r="C93" s="86">
        <f t="shared" si="21"/>
        <v>2000000</v>
      </c>
      <c r="D93" s="86">
        <f t="shared" si="21"/>
        <v>2000000</v>
      </c>
      <c r="E93" s="86">
        <f t="shared" si="21"/>
        <v>0</v>
      </c>
      <c r="F93" s="86">
        <f t="shared" si="21"/>
        <v>0</v>
      </c>
      <c r="G93" s="86">
        <f t="shared" si="21"/>
        <v>2000000</v>
      </c>
    </row>
    <row r="94" spans="1:7" x14ac:dyDescent="0.3">
      <c r="A94" s="88" t="s">
        <v>322</v>
      </c>
      <c r="B94" s="77">
        <v>0</v>
      </c>
      <c r="C94" s="77">
        <v>2000000</v>
      </c>
      <c r="D94" s="77">
        <v>2000000</v>
      </c>
      <c r="E94" s="77">
        <v>0</v>
      </c>
      <c r="F94" s="77">
        <v>0</v>
      </c>
      <c r="G94" s="77">
        <f>D94-E94</f>
        <v>2000000</v>
      </c>
    </row>
    <row r="95" spans="1:7" x14ac:dyDescent="0.3">
      <c r="A95" s="88" t="s">
        <v>323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2">D95-E95</f>
        <v>0</v>
      </c>
    </row>
    <row r="96" spans="1:7" x14ac:dyDescent="0.3">
      <c r="A96" s="88" t="s">
        <v>324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2"/>
        <v>0</v>
      </c>
    </row>
    <row r="97" spans="1:7" x14ac:dyDescent="0.3">
      <c r="A97" s="88" t="s">
        <v>325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2"/>
        <v>0</v>
      </c>
    </row>
    <row r="98" spans="1:7" x14ac:dyDescent="0.3">
      <c r="A98" s="90" t="s">
        <v>326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2"/>
        <v>0</v>
      </c>
    </row>
    <row r="99" spans="1:7" x14ac:dyDescent="0.3">
      <c r="A99" s="88" t="s">
        <v>327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2"/>
        <v>0</v>
      </c>
    </row>
    <row r="100" spans="1:7" x14ac:dyDescent="0.3">
      <c r="A100" s="88" t="s">
        <v>328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2"/>
        <v>0</v>
      </c>
    </row>
    <row r="101" spans="1:7" x14ac:dyDescent="0.3">
      <c r="A101" s="88" t="s">
        <v>329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2"/>
        <v>0</v>
      </c>
    </row>
    <row r="102" spans="1:7" x14ac:dyDescent="0.3">
      <c r="A102" s="88" t="s">
        <v>330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2"/>
        <v>0</v>
      </c>
    </row>
    <row r="103" spans="1:7" x14ac:dyDescent="0.3">
      <c r="A103" s="87" t="s">
        <v>331</v>
      </c>
      <c r="B103" s="86">
        <f>SUM(B104:B112)</f>
        <v>1000000</v>
      </c>
      <c r="C103" s="86">
        <f>SUM(C104:C112)</f>
        <v>2100000</v>
      </c>
      <c r="D103" s="86">
        <v>3100000</v>
      </c>
      <c r="E103" s="86">
        <f>SUM(E104:E112)</f>
        <v>31777.45</v>
      </c>
      <c r="F103" s="86">
        <f>SUM(F104:F112)</f>
        <v>31777.45</v>
      </c>
      <c r="G103" s="86">
        <f>SUM(G104:G112)</f>
        <v>3068222.55</v>
      </c>
    </row>
    <row r="104" spans="1:7" x14ac:dyDescent="0.3">
      <c r="A104" s="88" t="s">
        <v>332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">
      <c r="A105" s="88" t="s">
        <v>333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3">D105-E105</f>
        <v>0</v>
      </c>
    </row>
    <row r="106" spans="1:7" x14ac:dyDescent="0.3">
      <c r="A106" s="88" t="s">
        <v>334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3"/>
        <v>0</v>
      </c>
    </row>
    <row r="107" spans="1:7" x14ac:dyDescent="0.3">
      <c r="A107" s="88" t="s">
        <v>335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3"/>
        <v>0</v>
      </c>
    </row>
    <row r="108" spans="1:7" x14ac:dyDescent="0.3">
      <c r="A108" s="88" t="s">
        <v>336</v>
      </c>
      <c r="B108" s="77">
        <f>705000+295000</f>
        <v>1000000</v>
      </c>
      <c r="C108" s="77">
        <v>2100000</v>
      </c>
      <c r="D108" s="77">
        <v>3100000</v>
      </c>
      <c r="E108" s="77">
        <v>31777.45</v>
      </c>
      <c r="F108" s="77">
        <v>31777.45</v>
      </c>
      <c r="G108" s="77">
        <f t="shared" si="23"/>
        <v>3068222.55</v>
      </c>
    </row>
    <row r="109" spans="1:7" x14ac:dyDescent="0.3">
      <c r="A109" s="88" t="s">
        <v>337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3"/>
        <v>0</v>
      </c>
    </row>
    <row r="110" spans="1:7" x14ac:dyDescent="0.3">
      <c r="A110" s="88" t="s">
        <v>338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3"/>
        <v>0</v>
      </c>
    </row>
    <row r="111" spans="1:7" x14ac:dyDescent="0.3">
      <c r="A111" s="88" t="s">
        <v>339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3"/>
        <v>0</v>
      </c>
    </row>
    <row r="112" spans="1:7" x14ac:dyDescent="0.3">
      <c r="A112" s="88" t="s">
        <v>340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3"/>
        <v>0</v>
      </c>
    </row>
    <row r="113" spans="1:7" x14ac:dyDescent="0.3">
      <c r="A113" s="87" t="s">
        <v>341</v>
      </c>
      <c r="B113" s="86">
        <f t="shared" ref="B113:G113" si="24">SUM(B114:B122)</f>
        <v>5115000</v>
      </c>
      <c r="C113" s="86">
        <f t="shared" si="24"/>
        <v>-4089250</v>
      </c>
      <c r="D113" s="86">
        <f t="shared" si="24"/>
        <v>1025750</v>
      </c>
      <c r="E113" s="86">
        <f t="shared" si="24"/>
        <v>0</v>
      </c>
      <c r="F113" s="86">
        <f t="shared" si="24"/>
        <v>0</v>
      </c>
      <c r="G113" s="86">
        <f t="shared" si="24"/>
        <v>1025750</v>
      </c>
    </row>
    <row r="114" spans="1:7" x14ac:dyDescent="0.3">
      <c r="A114" s="88" t="s">
        <v>342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343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5">D115-E115</f>
        <v>0</v>
      </c>
    </row>
    <row r="116" spans="1:7" x14ac:dyDescent="0.3">
      <c r="A116" s="88" t="s">
        <v>344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5"/>
        <v>0</v>
      </c>
    </row>
    <row r="117" spans="1:7" x14ac:dyDescent="0.3">
      <c r="A117" s="88" t="s">
        <v>345</v>
      </c>
      <c r="B117" s="77">
        <f>3000000+2115000</f>
        <v>5115000</v>
      </c>
      <c r="C117" s="77">
        <f>D117-B117</f>
        <v>-4089250</v>
      </c>
      <c r="D117" s="77">
        <v>1025750</v>
      </c>
      <c r="E117" s="77">
        <v>0</v>
      </c>
      <c r="F117" s="77">
        <v>0</v>
      </c>
      <c r="G117" s="77">
        <f t="shared" si="25"/>
        <v>1025750</v>
      </c>
    </row>
    <row r="118" spans="1:7" x14ac:dyDescent="0.3">
      <c r="A118" s="88" t="s">
        <v>346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5"/>
        <v>0</v>
      </c>
    </row>
    <row r="119" spans="1:7" x14ac:dyDescent="0.3">
      <c r="A119" s="88" t="s">
        <v>347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5"/>
        <v>0</v>
      </c>
    </row>
    <row r="120" spans="1:7" x14ac:dyDescent="0.3">
      <c r="A120" s="88" t="s">
        <v>348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5"/>
        <v>0</v>
      </c>
    </row>
    <row r="121" spans="1:7" x14ac:dyDescent="0.3">
      <c r="A121" s="88" t="s">
        <v>349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5"/>
        <v>0</v>
      </c>
    </row>
    <row r="122" spans="1:7" x14ac:dyDescent="0.3">
      <c r="A122" s="88" t="s">
        <v>350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5"/>
        <v>0</v>
      </c>
    </row>
    <row r="123" spans="1:7" x14ac:dyDescent="0.3">
      <c r="A123" s="87" t="s">
        <v>351</v>
      </c>
      <c r="B123" s="86">
        <f t="shared" ref="B123:G123" si="26">SUM(B124:B132)</f>
        <v>0</v>
      </c>
      <c r="C123" s="86">
        <f t="shared" si="26"/>
        <v>0</v>
      </c>
      <c r="D123" s="86">
        <f t="shared" si="26"/>
        <v>0</v>
      </c>
      <c r="E123" s="86">
        <f t="shared" si="26"/>
        <v>0</v>
      </c>
      <c r="F123" s="86">
        <f t="shared" si="26"/>
        <v>0</v>
      </c>
      <c r="G123" s="86">
        <f t="shared" si="26"/>
        <v>0</v>
      </c>
    </row>
    <row r="124" spans="1:7" x14ac:dyDescent="0.3">
      <c r="A124" s="88" t="s">
        <v>352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3">
      <c r="A125" s="88" t="s">
        <v>353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7">D125-E125</f>
        <v>0</v>
      </c>
    </row>
    <row r="126" spans="1:7" x14ac:dyDescent="0.3">
      <c r="A126" s="88" t="s">
        <v>354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7"/>
        <v>0</v>
      </c>
    </row>
    <row r="127" spans="1:7" x14ac:dyDescent="0.3">
      <c r="A127" s="88" t="s">
        <v>355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7"/>
        <v>0</v>
      </c>
    </row>
    <row r="128" spans="1:7" x14ac:dyDescent="0.3">
      <c r="A128" s="88" t="s">
        <v>356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7"/>
        <v>0</v>
      </c>
    </row>
    <row r="129" spans="1:7" x14ac:dyDescent="0.3">
      <c r="A129" s="88" t="s">
        <v>357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7"/>
        <v>0</v>
      </c>
    </row>
    <row r="130" spans="1:7" x14ac:dyDescent="0.3">
      <c r="A130" s="88" t="s">
        <v>358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7"/>
        <v>0</v>
      </c>
    </row>
    <row r="131" spans="1:7" x14ac:dyDescent="0.3">
      <c r="A131" s="88" t="s">
        <v>359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7"/>
        <v>0</v>
      </c>
    </row>
    <row r="132" spans="1:7" x14ac:dyDescent="0.3">
      <c r="A132" s="88" t="s">
        <v>360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7"/>
        <v>0</v>
      </c>
    </row>
    <row r="133" spans="1:7" x14ac:dyDescent="0.3">
      <c r="A133" s="87" t="s">
        <v>361</v>
      </c>
      <c r="B133" s="86">
        <f t="shared" ref="B133:G133" si="28">SUM(B134:B136)</f>
        <v>0</v>
      </c>
      <c r="C133" s="86">
        <f t="shared" si="28"/>
        <v>0</v>
      </c>
      <c r="D133" s="86">
        <f t="shared" si="28"/>
        <v>0</v>
      </c>
      <c r="E133" s="86">
        <f t="shared" si="28"/>
        <v>0</v>
      </c>
      <c r="F133" s="86">
        <f t="shared" si="28"/>
        <v>0</v>
      </c>
      <c r="G133" s="86">
        <f t="shared" si="28"/>
        <v>0</v>
      </c>
    </row>
    <row r="134" spans="1:7" x14ac:dyDescent="0.3">
      <c r="A134" s="88" t="s">
        <v>362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363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9">D135-E135</f>
        <v>0</v>
      </c>
    </row>
    <row r="136" spans="1:7" x14ac:dyDescent="0.3">
      <c r="A136" s="88" t="s">
        <v>364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9"/>
        <v>0</v>
      </c>
    </row>
    <row r="137" spans="1:7" x14ac:dyDescent="0.3">
      <c r="A137" s="87" t="s">
        <v>365</v>
      </c>
      <c r="B137" s="86">
        <f t="shared" ref="B137:G137" si="30">SUM(B138:B142,B144:B145)</f>
        <v>0</v>
      </c>
      <c r="C137" s="86">
        <f t="shared" si="30"/>
        <v>0</v>
      </c>
      <c r="D137" s="86">
        <f t="shared" si="30"/>
        <v>0</v>
      </c>
      <c r="E137" s="86">
        <f t="shared" si="30"/>
        <v>0</v>
      </c>
      <c r="F137" s="86">
        <f t="shared" si="30"/>
        <v>0</v>
      </c>
      <c r="G137" s="86">
        <f t="shared" si="30"/>
        <v>0</v>
      </c>
    </row>
    <row r="138" spans="1:7" x14ac:dyDescent="0.3">
      <c r="A138" s="88" t="s">
        <v>366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367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1">D139-E139</f>
        <v>0</v>
      </c>
    </row>
    <row r="140" spans="1:7" x14ac:dyDescent="0.3">
      <c r="A140" s="88" t="s">
        <v>368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1"/>
        <v>0</v>
      </c>
    </row>
    <row r="141" spans="1:7" x14ac:dyDescent="0.3">
      <c r="A141" s="88" t="s">
        <v>369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1"/>
        <v>0</v>
      </c>
    </row>
    <row r="142" spans="1:7" x14ac:dyDescent="0.3">
      <c r="A142" s="88" t="s">
        <v>370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1"/>
        <v>0</v>
      </c>
    </row>
    <row r="143" spans="1:7" x14ac:dyDescent="0.3">
      <c r="A143" s="88" t="s">
        <v>371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1"/>
        <v>0</v>
      </c>
    </row>
    <row r="144" spans="1:7" x14ac:dyDescent="0.3">
      <c r="A144" s="88" t="s">
        <v>372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1"/>
        <v>0</v>
      </c>
    </row>
    <row r="145" spans="1:7" x14ac:dyDescent="0.3">
      <c r="A145" s="88" t="s">
        <v>373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1"/>
        <v>0</v>
      </c>
    </row>
    <row r="146" spans="1:7" x14ac:dyDescent="0.3">
      <c r="A146" s="87" t="s">
        <v>374</v>
      </c>
      <c r="B146" s="86">
        <f t="shared" ref="B146:G146" si="32">SUM(B147:B149)</f>
        <v>0</v>
      </c>
      <c r="C146" s="86">
        <f t="shared" si="32"/>
        <v>0</v>
      </c>
      <c r="D146" s="86">
        <f t="shared" si="32"/>
        <v>0</v>
      </c>
      <c r="E146" s="86">
        <f t="shared" si="32"/>
        <v>0</v>
      </c>
      <c r="F146" s="86">
        <f t="shared" si="32"/>
        <v>0</v>
      </c>
      <c r="G146" s="86">
        <f t="shared" si="32"/>
        <v>0</v>
      </c>
    </row>
    <row r="147" spans="1:7" x14ac:dyDescent="0.3">
      <c r="A147" s="88" t="s">
        <v>375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376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3">D148-E148</f>
        <v>0</v>
      </c>
    </row>
    <row r="149" spans="1:7" x14ac:dyDescent="0.3">
      <c r="A149" s="88" t="s">
        <v>377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3"/>
        <v>0</v>
      </c>
    </row>
    <row r="150" spans="1:7" x14ac:dyDescent="0.3">
      <c r="A150" s="87" t="s">
        <v>378</v>
      </c>
      <c r="B150" s="86">
        <f t="shared" ref="B150:G150" si="34">SUM(B151:B157)</f>
        <v>0</v>
      </c>
      <c r="C150" s="86">
        <f t="shared" si="34"/>
        <v>0</v>
      </c>
      <c r="D150" s="86">
        <f t="shared" si="34"/>
        <v>0</v>
      </c>
      <c r="E150" s="86">
        <f t="shared" si="34"/>
        <v>0</v>
      </c>
      <c r="F150" s="86">
        <f t="shared" si="34"/>
        <v>0</v>
      </c>
      <c r="G150" s="86">
        <f t="shared" si="34"/>
        <v>0</v>
      </c>
    </row>
    <row r="151" spans="1:7" x14ac:dyDescent="0.3">
      <c r="A151" s="88" t="s">
        <v>379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380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5">D152-E152</f>
        <v>0</v>
      </c>
    </row>
    <row r="153" spans="1:7" x14ac:dyDescent="0.3">
      <c r="A153" s="88" t="s">
        <v>381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5"/>
        <v>0</v>
      </c>
    </row>
    <row r="154" spans="1:7" x14ac:dyDescent="0.3">
      <c r="A154" s="90" t="s">
        <v>382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5"/>
        <v>0</v>
      </c>
    </row>
    <row r="155" spans="1:7" x14ac:dyDescent="0.3">
      <c r="A155" s="88" t="s">
        <v>383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5"/>
        <v>0</v>
      </c>
    </row>
    <row r="156" spans="1:7" x14ac:dyDescent="0.3">
      <c r="A156" s="88" t="s">
        <v>384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5"/>
        <v>0</v>
      </c>
    </row>
    <row r="157" spans="1:7" x14ac:dyDescent="0.3">
      <c r="A157" s="88" t="s">
        <v>385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5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387</v>
      </c>
      <c r="B159" s="93">
        <f t="shared" ref="B159:G159" si="36">B9+B84</f>
        <v>162798010</v>
      </c>
      <c r="C159" s="93">
        <f>C9+C84</f>
        <v>3256332.4699999993</v>
      </c>
      <c r="D159" s="93">
        <f>D9+D84</f>
        <v>166054342.46999997</v>
      </c>
      <c r="E159" s="93">
        <f t="shared" si="36"/>
        <v>36021491.690000005</v>
      </c>
      <c r="F159" s="93">
        <f t="shared" si="36"/>
        <v>36021164.690000005</v>
      </c>
      <c r="G159" s="93">
        <f t="shared" si="36"/>
        <v>130032850.77999999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  <row r="162" spans="3:5" x14ac:dyDescent="0.3">
      <c r="C162" s="143"/>
      <c r="D162" s="143"/>
      <c r="E162" s="143"/>
    </row>
    <row r="163" spans="3:5" x14ac:dyDescent="0.3">
      <c r="C163" s="143"/>
      <c r="D163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9:G41 B38:F38 B48:F48 B59:G61 B58:F58 B63:G70 B62:F62 B71:F92 B95:F102 B93:C93 E93:F93 B16:G17 B43:G47 B109:F116 B118:F158 E117:F117 B159 E159:F159 B94 E94:F94 B104:F107 B103:C103 E103:F10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A7" zoomScale="78" zoomScaleNormal="70" workbookViewId="0">
      <selection activeCell="E36" sqref="E36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57" t="s">
        <v>388</v>
      </c>
      <c r="B1" s="158"/>
      <c r="C1" s="158"/>
      <c r="D1" s="158"/>
      <c r="E1" s="158"/>
      <c r="F1" s="158"/>
      <c r="G1" s="159"/>
    </row>
    <row r="2" spans="1:7" ht="15" customHeight="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3">
      <c r="A7" s="152" t="s">
        <v>7</v>
      </c>
      <c r="B7" s="154" t="s">
        <v>306</v>
      </c>
      <c r="C7" s="154"/>
      <c r="D7" s="154"/>
      <c r="E7" s="154"/>
      <c r="F7" s="154"/>
      <c r="G7" s="156" t="s">
        <v>307</v>
      </c>
    </row>
    <row r="8" spans="1:7" ht="28.8" x14ac:dyDescent="0.3">
      <c r="A8" s="153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5"/>
    </row>
    <row r="9" spans="1:7" ht="15.75" customHeight="1" x14ac:dyDescent="0.3">
      <c r="A9" s="27" t="s">
        <v>390</v>
      </c>
      <c r="B9" s="31">
        <f>SUM(B10:B17)</f>
        <v>156683010</v>
      </c>
      <c r="C9" s="31">
        <f t="shared" ref="C9:G9" si="0">SUM(C10:C17)</f>
        <v>3245582.4699999993</v>
      </c>
      <c r="D9" s="31">
        <f t="shared" si="0"/>
        <v>159928592.46999997</v>
      </c>
      <c r="E9" s="31">
        <f t="shared" si="0"/>
        <v>35989714.240000002</v>
      </c>
      <c r="F9" s="31">
        <f t="shared" si="0"/>
        <v>35989387.240000002</v>
      </c>
      <c r="G9" s="31">
        <f t="shared" si="0"/>
        <v>123938878.22999999</v>
      </c>
    </row>
    <row r="10" spans="1:7" x14ac:dyDescent="0.3">
      <c r="A10" s="65" t="s">
        <v>566</v>
      </c>
      <c r="B10" s="77">
        <v>156683010</v>
      </c>
      <c r="C10" s="77">
        <v>3245582.4699999993</v>
      </c>
      <c r="D10" s="77">
        <v>159928592.46999997</v>
      </c>
      <c r="E10" s="77">
        <v>35989714.240000002</v>
      </c>
      <c r="F10" s="77">
        <v>35989387.240000002</v>
      </c>
      <c r="G10" s="77">
        <v>123938878.22999999</v>
      </c>
    </row>
    <row r="11" spans="1:7" x14ac:dyDescent="0.3">
      <c r="A11" s="65" t="s">
        <v>391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3">
      <c r="A12" s="65" t="s">
        <v>392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3">
      <c r="A13" s="65" t="s">
        <v>393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154</v>
      </c>
      <c r="B18" s="51"/>
      <c r="C18" s="51"/>
      <c r="D18" s="51"/>
      <c r="E18" s="51"/>
      <c r="F18" s="51"/>
      <c r="G18" s="51"/>
    </row>
    <row r="19" spans="1:7" x14ac:dyDescent="0.3">
      <c r="A19" s="3" t="s">
        <v>398</v>
      </c>
      <c r="B19" s="4">
        <f>SUM(B20:B27)</f>
        <v>6115000</v>
      </c>
      <c r="C19" s="4">
        <f t="shared" ref="C19:G19" si="1">SUM(C20:C27)</f>
        <v>10750</v>
      </c>
      <c r="D19" s="4">
        <f t="shared" si="1"/>
        <v>6125750</v>
      </c>
      <c r="E19" s="4">
        <f t="shared" si="1"/>
        <v>31777.45</v>
      </c>
      <c r="F19" s="4">
        <f t="shared" si="1"/>
        <v>31777.45</v>
      </c>
      <c r="G19" s="4">
        <f t="shared" si="1"/>
        <v>6093972.5499999998</v>
      </c>
    </row>
    <row r="20" spans="1:7" x14ac:dyDescent="0.3">
      <c r="A20" s="65" t="s">
        <v>566</v>
      </c>
      <c r="B20" s="77">
        <v>6115000</v>
      </c>
      <c r="C20" s="77">
        <v>10750</v>
      </c>
      <c r="D20" s="77">
        <v>6125750</v>
      </c>
      <c r="E20" s="77">
        <v>31777.45</v>
      </c>
      <c r="F20" s="77">
        <v>31777.45</v>
      </c>
      <c r="G20" s="77">
        <v>6093972.5499999998</v>
      </c>
    </row>
    <row r="21" spans="1:7" x14ac:dyDescent="0.3">
      <c r="A21" s="65" t="s">
        <v>391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154</v>
      </c>
      <c r="B28" s="51"/>
      <c r="C28" s="51"/>
      <c r="D28" s="51"/>
      <c r="E28" s="51"/>
      <c r="F28" s="51"/>
      <c r="G28" s="51"/>
    </row>
    <row r="29" spans="1:7" x14ac:dyDescent="0.3">
      <c r="A29" s="3" t="s">
        <v>387</v>
      </c>
      <c r="B29" s="4">
        <f>SUM(B19,B9)</f>
        <v>162798010</v>
      </c>
      <c r="C29" s="4">
        <f t="shared" ref="C29:G29" si="2">SUM(C19,C9)</f>
        <v>3256332.4699999993</v>
      </c>
      <c r="D29" s="4">
        <f t="shared" si="2"/>
        <v>166054342.46999997</v>
      </c>
      <c r="E29" s="4">
        <f t="shared" si="2"/>
        <v>36021491.690000005</v>
      </c>
      <c r="F29" s="4">
        <f t="shared" si="2"/>
        <v>36021164.690000005</v>
      </c>
      <c r="G29" s="4">
        <f t="shared" si="2"/>
        <v>130032850.77999999</v>
      </c>
    </row>
    <row r="30" spans="1:7" x14ac:dyDescent="0.3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9 B2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49" zoomScale="62" zoomScaleNormal="94" workbookViewId="0">
      <selection activeCell="K66" sqref="K66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3" t="s">
        <v>399</v>
      </c>
      <c r="B1" s="164"/>
      <c r="C1" s="164"/>
      <c r="D1" s="164"/>
      <c r="E1" s="164"/>
      <c r="F1" s="164"/>
      <c r="G1" s="164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400</v>
      </c>
      <c r="B3" s="118"/>
      <c r="C3" s="118"/>
      <c r="D3" s="118"/>
      <c r="E3" s="118"/>
      <c r="F3" s="118"/>
      <c r="G3" s="119"/>
    </row>
    <row r="4" spans="1:7" x14ac:dyDescent="0.3">
      <c r="A4" s="117" t="s">
        <v>401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2" t="s">
        <v>7</v>
      </c>
      <c r="B7" s="160" t="s">
        <v>306</v>
      </c>
      <c r="C7" s="161"/>
      <c r="D7" s="161"/>
      <c r="E7" s="161"/>
      <c r="F7" s="162"/>
      <c r="G7" s="156" t="s">
        <v>402</v>
      </c>
    </row>
    <row r="8" spans="1:7" ht="28.8" x14ac:dyDescent="0.3">
      <c r="A8" s="153"/>
      <c r="B8" s="26" t="s">
        <v>308</v>
      </c>
      <c r="C8" s="7" t="s">
        <v>403</v>
      </c>
      <c r="D8" s="26" t="s">
        <v>310</v>
      </c>
      <c r="E8" s="26" t="s">
        <v>194</v>
      </c>
      <c r="F8" s="33" t="s">
        <v>211</v>
      </c>
      <c r="G8" s="155"/>
    </row>
    <row r="9" spans="1:7" ht="16.5" customHeight="1" x14ac:dyDescent="0.3">
      <c r="A9" s="27" t="s">
        <v>404</v>
      </c>
      <c r="B9" s="31">
        <f>SUM(B10,B19,B27,B37)</f>
        <v>156683010</v>
      </c>
      <c r="C9" s="31">
        <f t="shared" ref="C9:G9" si="0">SUM(C10,C19,C27,C37)</f>
        <v>3245582.4699999993</v>
      </c>
      <c r="D9" s="31">
        <f t="shared" si="0"/>
        <v>159928592.46999997</v>
      </c>
      <c r="E9" s="31">
        <f t="shared" si="0"/>
        <v>35989714.240000002</v>
      </c>
      <c r="F9" s="31">
        <f t="shared" si="0"/>
        <v>35989387.240000002</v>
      </c>
      <c r="G9" s="31">
        <f t="shared" si="0"/>
        <v>123938878.22999999</v>
      </c>
    </row>
    <row r="10" spans="1:7" ht="15" customHeight="1" x14ac:dyDescent="0.3">
      <c r="A10" s="60" t="s">
        <v>405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410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411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414</v>
      </c>
      <c r="B19" s="49">
        <f>SUM(B20:B26)</f>
        <v>156683010</v>
      </c>
      <c r="C19" s="49">
        <f t="shared" ref="C19:G19" si="2">SUM(C20:C26)</f>
        <v>3245582.4699999993</v>
      </c>
      <c r="D19" s="49">
        <f t="shared" si="2"/>
        <v>159928592.46999997</v>
      </c>
      <c r="E19" s="49">
        <f t="shared" si="2"/>
        <v>35989714.240000002</v>
      </c>
      <c r="F19" s="49">
        <f t="shared" si="2"/>
        <v>35989387.240000002</v>
      </c>
      <c r="G19" s="49">
        <f t="shared" si="2"/>
        <v>123938878.22999999</v>
      </c>
    </row>
    <row r="20" spans="1:7" x14ac:dyDescent="0.3">
      <c r="A20" s="80" t="s">
        <v>415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">
      <c r="A24" s="80" t="s">
        <v>419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420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">
      <c r="A26" s="80" t="s">
        <v>421</v>
      </c>
      <c r="B26" s="77">
        <v>156683010</v>
      </c>
      <c r="C26" s="77">
        <v>3245582.4699999993</v>
      </c>
      <c r="D26" s="77">
        <v>159928592.46999997</v>
      </c>
      <c r="E26" s="77">
        <v>35989714.240000002</v>
      </c>
      <c r="F26" s="77">
        <v>35989387.240000002</v>
      </c>
      <c r="G26" s="77">
        <v>123938878.22999999</v>
      </c>
    </row>
    <row r="27" spans="1:7" x14ac:dyDescent="0.3">
      <c r="A27" s="60" t="s">
        <v>422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">
      <c r="A28" s="83" t="s">
        <v>423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430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431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">
      <c r="A38" s="83" t="s">
        <v>433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434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437</v>
      </c>
      <c r="B43" s="4">
        <f>SUM(B44,B53,B61,B71)</f>
        <v>6115000</v>
      </c>
      <c r="C43" s="4">
        <f t="shared" ref="C43:G43" si="5">SUM(C44,C53,C61,C71)</f>
        <v>10750</v>
      </c>
      <c r="D43" s="4">
        <f t="shared" si="5"/>
        <v>6125750</v>
      </c>
      <c r="E43" s="4">
        <f t="shared" si="5"/>
        <v>31777.45</v>
      </c>
      <c r="F43" s="4">
        <f t="shared" si="5"/>
        <v>31777.45</v>
      </c>
      <c r="G43" s="4">
        <f t="shared" si="5"/>
        <v>6093972.5499999998</v>
      </c>
    </row>
    <row r="44" spans="1:7" x14ac:dyDescent="0.3">
      <c r="A44" s="60" t="s">
        <v>405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">
      <c r="A45" s="83" t="s">
        <v>406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414</v>
      </c>
      <c r="B53" s="49">
        <f>SUM(B54:B60)</f>
        <v>6115000</v>
      </c>
      <c r="C53" s="49">
        <f t="shared" ref="C53:G53" si="7">SUM(C54:C60)</f>
        <v>10750</v>
      </c>
      <c r="D53" s="49">
        <f t="shared" si="7"/>
        <v>6125750</v>
      </c>
      <c r="E53" s="49">
        <f t="shared" si="7"/>
        <v>31777.45</v>
      </c>
      <c r="F53" s="49">
        <f t="shared" si="7"/>
        <v>31777.45</v>
      </c>
      <c r="G53" s="49">
        <f t="shared" si="7"/>
        <v>6093972.5499999998</v>
      </c>
    </row>
    <row r="54" spans="1:7" x14ac:dyDescent="0.3">
      <c r="A54" s="83" t="s">
        <v>415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420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421</v>
      </c>
      <c r="B60" s="77">
        <v>6115000</v>
      </c>
      <c r="C60" s="77">
        <v>10750</v>
      </c>
      <c r="D60" s="77">
        <v>6125750</v>
      </c>
      <c r="E60" s="77">
        <v>31777.45</v>
      </c>
      <c r="F60" s="77">
        <v>31777.45</v>
      </c>
      <c r="G60" s="77">
        <v>6093972.5499999998</v>
      </c>
    </row>
    <row r="61" spans="1:7" x14ac:dyDescent="0.3">
      <c r="A61" s="60" t="s">
        <v>422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">
      <c r="A62" s="83" t="s">
        <v>423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427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430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431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432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">
      <c r="A72" s="83" t="s">
        <v>433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435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436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387</v>
      </c>
      <c r="B77" s="4">
        <f>B43+B9</f>
        <v>162798010</v>
      </c>
      <c r="C77" s="4">
        <f t="shared" ref="C77:G77" si="10">C43+C9</f>
        <v>3256332.4699999993</v>
      </c>
      <c r="D77" s="4">
        <f t="shared" si="10"/>
        <v>166054342.46999997</v>
      </c>
      <c r="E77" s="4">
        <f t="shared" si="10"/>
        <v>36021491.690000005</v>
      </c>
      <c r="F77" s="4">
        <f t="shared" si="10"/>
        <v>36021164.690000005</v>
      </c>
      <c r="G77" s="4">
        <f t="shared" si="10"/>
        <v>130032850.77999999</v>
      </c>
    </row>
    <row r="78" spans="1:7" x14ac:dyDescent="0.3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B76:G77 C28:G36 C43:G52 C20:G25 C62:G70 C54:G5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5 B27:G59 B61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K11" sqref="K1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57" t="s">
        <v>438</v>
      </c>
      <c r="B1" s="150"/>
      <c r="C1" s="150"/>
      <c r="D1" s="150"/>
      <c r="E1" s="150"/>
      <c r="F1" s="150"/>
      <c r="G1" s="151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304</v>
      </c>
      <c r="B3" s="118"/>
      <c r="C3" s="118"/>
      <c r="D3" s="118"/>
      <c r="E3" s="118"/>
      <c r="F3" s="118"/>
      <c r="G3" s="119"/>
    </row>
    <row r="4" spans="1:7" x14ac:dyDescent="0.3">
      <c r="A4" s="117" t="s">
        <v>439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3</v>
      </c>
      <c r="B6" s="121"/>
      <c r="C6" s="121"/>
      <c r="D6" s="121"/>
      <c r="E6" s="121"/>
      <c r="F6" s="121"/>
      <c r="G6" s="122"/>
    </row>
    <row r="7" spans="1:7" x14ac:dyDescent="0.3">
      <c r="A7" s="152" t="s">
        <v>440</v>
      </c>
      <c r="B7" s="155" t="s">
        <v>306</v>
      </c>
      <c r="C7" s="155"/>
      <c r="D7" s="155"/>
      <c r="E7" s="155"/>
      <c r="F7" s="155"/>
      <c r="G7" s="155" t="s">
        <v>307</v>
      </c>
    </row>
    <row r="8" spans="1:7" ht="28.8" x14ac:dyDescent="0.3">
      <c r="A8" s="153"/>
      <c r="B8" s="7" t="s">
        <v>308</v>
      </c>
      <c r="C8" s="34" t="s">
        <v>403</v>
      </c>
      <c r="D8" s="34" t="s">
        <v>239</v>
      </c>
      <c r="E8" s="34" t="s">
        <v>194</v>
      </c>
      <c r="F8" s="34" t="s">
        <v>211</v>
      </c>
      <c r="G8" s="165"/>
    </row>
    <row r="9" spans="1:7" ht="15.75" customHeight="1" x14ac:dyDescent="0.3">
      <c r="A9" s="27" t="s">
        <v>441</v>
      </c>
      <c r="B9" s="123">
        <f>SUM(B10,B11,B12,B15,B16,B19)</f>
        <v>133245990.80999999</v>
      </c>
      <c r="C9" s="123">
        <f t="shared" ref="C9:G9" si="0">SUM(C10,C11,C12,C15,C16,C19)</f>
        <v>0</v>
      </c>
      <c r="D9" s="123">
        <f t="shared" si="0"/>
        <v>133245990.80999999</v>
      </c>
      <c r="E9" s="123">
        <f t="shared" si="0"/>
        <v>28338821.460000005</v>
      </c>
      <c r="F9" s="123">
        <f t="shared" si="0"/>
        <v>28338821.460000005</v>
      </c>
      <c r="G9" s="123">
        <f t="shared" si="0"/>
        <v>104907169.34999999</v>
      </c>
    </row>
    <row r="10" spans="1:7" x14ac:dyDescent="0.3">
      <c r="A10" s="60" t="s">
        <v>442</v>
      </c>
      <c r="B10" s="77">
        <v>133245990.80999999</v>
      </c>
      <c r="C10" s="77">
        <v>0</v>
      </c>
      <c r="D10" s="77">
        <v>133245990.80999999</v>
      </c>
      <c r="E10" s="77">
        <v>28338821.460000005</v>
      </c>
      <c r="F10" s="77">
        <v>28338821.460000005</v>
      </c>
      <c r="G10" s="78">
        <v>104907169.34999999</v>
      </c>
    </row>
    <row r="11" spans="1:7" ht="15.75" customHeight="1" x14ac:dyDescent="0.3">
      <c r="A11" s="60" t="s">
        <v>443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444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447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448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450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451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452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3">
      <c r="A22" s="60" t="s">
        <v>442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3">
      <c r="A23" s="60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3">
      <c r="A24" s="60" t="s">
        <v>444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446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447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448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449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450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451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453</v>
      </c>
      <c r="B33" s="37">
        <f>B21+B9</f>
        <v>133245990.80999999</v>
      </c>
      <c r="C33" s="37">
        <f t="shared" ref="C33:G33" si="8">C21+C9</f>
        <v>0</v>
      </c>
      <c r="D33" s="37">
        <f t="shared" si="8"/>
        <v>133245990.80999999</v>
      </c>
      <c r="E33" s="37">
        <f t="shared" si="8"/>
        <v>28338821.460000005</v>
      </c>
      <c r="F33" s="37">
        <f t="shared" si="8"/>
        <v>28338821.460000005</v>
      </c>
      <c r="G33" s="37">
        <f t="shared" si="8"/>
        <v>104907169.34999999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DIF</cp:lastModifiedBy>
  <cp:revision/>
  <dcterms:created xsi:type="dcterms:W3CDTF">2023-03-16T22:14:51Z</dcterms:created>
  <dcterms:modified xsi:type="dcterms:W3CDTF">2023-04-21T20:07:06Z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